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WB"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ланирования и тарифообразования\Тарифообразование\2022\Тех.присоединение\"/>
    </mc:Choice>
  </mc:AlternateContent>
  <workbookProtection workbookPassword="E96F" lockStructure="1"/>
  <bookViews>
    <workbookView xWindow="45" yWindow="5955" windowWidth="17745" windowHeight="6090" tabRatio="774" firstSheet="5" activeTab="5"/>
  </bookViews>
  <sheets>
    <sheet name="Титульный" sheetId="20" r:id="rId1"/>
    <sheet name="Инструкция" sheetId="34" r:id="rId2"/>
    <sheet name="Прил. № 1" sheetId="53" r:id="rId3"/>
    <sheet name="Прил. № 2.1 (год-3)" sheetId="6" r:id="rId4"/>
    <sheet name="Прил. № 2.2 (год-2)" sheetId="37" r:id="rId5"/>
    <sheet name="Прил. № 2.3 (год-1)" sheetId="38" r:id="rId6"/>
    <sheet name="Прил. № 3.1 ('а' п.16)" sheetId="13" r:id="rId7"/>
    <sheet name="Прил. № 3.2 ('в' п.16)" sheetId="14" r:id="rId8"/>
    <sheet name="Проверка" sheetId="52" r:id="rId9"/>
    <sheet name="Справочник" sheetId="48" state="veryHidden" r:id="rId10"/>
  </sheets>
  <functionGroups builtInGroupCount="18"/>
  <definedNames>
    <definedName name="ddShPr11City_rstart">'Прил. № 1'!$A$15</definedName>
    <definedName name="ddShPr11City_rstop">'Прил. № 1'!$A$81</definedName>
    <definedName name="KL1gl">Справочник!$J$5:$J$11</definedName>
    <definedName name="KL2gl">Справочник!$K$5:$K$6</definedName>
    <definedName name="KL3gl">Справочник!$L$5:$L$6</definedName>
    <definedName name="KL4gl">Справочник!$M$5:$M$13</definedName>
    <definedName name="KL5gl">Справочник!$N$5:$N$9</definedName>
    <definedName name="KL6gl">Справочник!$O$5:$O$9</definedName>
    <definedName name="PS1gl">Справочник!$R$5:$R$10</definedName>
    <definedName name="PS2gl">Справочник!$S$5:$S$9</definedName>
    <definedName name="PS3gl">Справочник!$T$5:$T$8</definedName>
    <definedName name="PS4gl">Справочник!$U$5:$U$8</definedName>
    <definedName name="RTP1gl">Справочник!$AB$5:$AB$6</definedName>
    <definedName name="RTP2gl">Справочник!$AC$5:$AC$16</definedName>
    <definedName name="RTP3gl">Справочник!$AD$5:$AD$6</definedName>
    <definedName name="RTP4gl">Справочник!$AE$5:$AE$6</definedName>
    <definedName name="SKU1gl">Справочник!$AL$5:$AL$6</definedName>
    <definedName name="SKU2gl">Справочник!$AM$5:$AM$7</definedName>
    <definedName name="SKU3gl">Справочник!$AN$5:$AN$10</definedName>
    <definedName name="SKU4gl">Справочник!$AO$5:$AO$6</definedName>
    <definedName name="SKU5gl">Справочник!$AP$5:$AP$8</definedName>
    <definedName name="SKU6gl">Справочник!$AQ$5:$AQ$8</definedName>
    <definedName name="SP1gl">Справочник!$AG$5:$AG$6</definedName>
    <definedName name="SP2gl">Справочник!$AH$5:$AH$14</definedName>
    <definedName name="SP3gl">Справочник!$AI$5:$AI$9</definedName>
    <definedName name="SP4gl">Справочник!$AJ$5:$AJ$6</definedName>
    <definedName name="TS1gl">Справочник!$W$5:$W$10</definedName>
    <definedName name="TS2gl">Справочник!$X$5:$X$6</definedName>
    <definedName name="TS3gl">Справочник!$Y$5:$Y$17</definedName>
    <definedName name="TS4gl">Справочник!$Z$5:$Z$8</definedName>
    <definedName name="VL1gl">Справочник!$B$5:$B$9</definedName>
    <definedName name="VL2gl">Справочник!$C$5:$C$6</definedName>
    <definedName name="VL3gl">Справочник!$D$5:$D$8</definedName>
    <definedName name="VL4gl">Справочник!$E$5:$E$10</definedName>
    <definedName name="VL5gl">Справочник!$F$5:$F$6</definedName>
    <definedName name="VL6gl">Справочник!$G$5:$G$8</definedName>
    <definedName name="_xlnm.Print_Area" localSheetId="2">'Прил. № 1'!$A$1:$AC$81</definedName>
    <definedName name="_xlnm.Print_Area" localSheetId="6">'Прил. № 3.1 (''а'' п.16)'!$A$1:$F$23</definedName>
    <definedName name="_xlnm.Print_Area" localSheetId="7">'Прил. № 3.2 (''в'' п.16)'!$A$1:$F$23</definedName>
    <definedName name="Период" localSheetId="2">#REF!</definedName>
    <definedName name="Период">#REF!</definedName>
  </definedNames>
  <calcPr calcId="162913"/>
</workbook>
</file>

<file path=xl/calcChain.xml><?xml version="1.0" encoding="utf-8"?>
<calcChain xmlns="http://schemas.openxmlformats.org/spreadsheetml/2006/main">
  <c r="C13" i="38" l="1"/>
  <c r="C12" i="38"/>
  <c r="C9" i="38"/>
  <c r="C9" i="37"/>
  <c r="C12" i="6" l="1"/>
  <c r="C9" i="6"/>
  <c r="Y73" i="53"/>
  <c r="G75" i="53"/>
  <c r="D75" i="53"/>
  <c r="Y74" i="53"/>
  <c r="X74" i="53"/>
  <c r="W74" i="53"/>
  <c r="G74" i="53"/>
  <c r="D74" i="53"/>
  <c r="X73" i="53"/>
  <c r="W73" i="53"/>
  <c r="G73" i="53"/>
  <c r="D73" i="53"/>
  <c r="G51" i="53"/>
  <c r="D51" i="53"/>
  <c r="Y50" i="53"/>
  <c r="X50" i="53"/>
  <c r="G50" i="53"/>
  <c r="D50" i="53"/>
  <c r="G49" i="53"/>
  <c r="D49" i="53"/>
  <c r="G34" i="53"/>
  <c r="D34" i="53"/>
  <c r="G33" i="53"/>
  <c r="D33" i="53"/>
  <c r="G32" i="53"/>
  <c r="D32" i="53"/>
  <c r="G24" i="53"/>
  <c r="D24" i="53"/>
  <c r="G23" i="53"/>
  <c r="D23" i="53"/>
  <c r="G22" i="53"/>
  <c r="D22" i="53"/>
  <c r="X21" i="53"/>
  <c r="Y21" i="53"/>
  <c r="W21" i="53"/>
  <c r="G21" i="53"/>
  <c r="D21" i="53"/>
  <c r="X20" i="53"/>
  <c r="Y20" i="53"/>
  <c r="W20" i="53"/>
  <c r="G20" i="53"/>
  <c r="D20" i="53"/>
  <c r="G19" i="53" l="1"/>
  <c r="D19" i="53"/>
  <c r="A2" i="14" l="1"/>
  <c r="A2" i="13"/>
  <c r="A2" i="38"/>
  <c r="A2" i="37"/>
  <c r="A2" i="6"/>
  <c r="B5" i="34" l="1"/>
  <c r="B4" i="34" l="1"/>
  <c r="B17" i="34" l="1"/>
  <c r="G35" i="53" l="1"/>
  <c r="D35" i="53"/>
  <c r="O16" i="53"/>
  <c r="P16" i="53"/>
  <c r="Q16" i="53"/>
  <c r="S16" i="53"/>
  <c r="T16" i="53"/>
  <c r="U16" i="53"/>
  <c r="W16" i="53"/>
  <c r="X16" i="53"/>
  <c r="Y16" i="53"/>
  <c r="AA16" i="53"/>
  <c r="AB16" i="53"/>
  <c r="AC16" i="53"/>
  <c r="D25" i="53"/>
  <c r="G25" i="53"/>
  <c r="O29" i="53"/>
  <c r="P29" i="53"/>
  <c r="Q29" i="53"/>
  <c r="S29" i="53"/>
  <c r="T29" i="53"/>
  <c r="U29" i="53"/>
  <c r="W29" i="53"/>
  <c r="X29" i="53"/>
  <c r="Y29" i="53"/>
  <c r="AA29" i="53"/>
  <c r="AB29" i="53"/>
  <c r="AC29" i="53"/>
  <c r="O39" i="53"/>
  <c r="P39" i="53"/>
  <c r="Q39" i="53"/>
  <c r="S39" i="53"/>
  <c r="T39" i="53"/>
  <c r="U39" i="53"/>
  <c r="W39" i="53"/>
  <c r="X39" i="53"/>
  <c r="Y39" i="53"/>
  <c r="AA39" i="53"/>
  <c r="AB39" i="53"/>
  <c r="AC39" i="53"/>
  <c r="D42" i="53"/>
  <c r="G42" i="53"/>
  <c r="O46" i="53"/>
  <c r="P46" i="53"/>
  <c r="Q46" i="53"/>
  <c r="S46" i="53"/>
  <c r="T46" i="53"/>
  <c r="U46" i="53"/>
  <c r="W46" i="53"/>
  <c r="X46" i="53"/>
  <c r="Y46" i="53"/>
  <c r="AA46" i="53"/>
  <c r="AB46" i="53"/>
  <c r="AC46" i="53"/>
  <c r="D52" i="53"/>
  <c r="G52" i="53"/>
  <c r="O56" i="53"/>
  <c r="P56" i="53"/>
  <c r="Q56" i="53"/>
  <c r="S56" i="53"/>
  <c r="T56" i="53"/>
  <c r="U56" i="53"/>
  <c r="W56" i="53"/>
  <c r="X56" i="53"/>
  <c r="Y56" i="53"/>
  <c r="AA56" i="53"/>
  <c r="AB56" i="53"/>
  <c r="AC56" i="53"/>
  <c r="D59" i="53"/>
  <c r="G59" i="53"/>
  <c r="O63" i="53"/>
  <c r="P63" i="53"/>
  <c r="Q63" i="53"/>
  <c r="S63" i="53"/>
  <c r="T63" i="53"/>
  <c r="U63" i="53"/>
  <c r="W63" i="53"/>
  <c r="X63" i="53"/>
  <c r="Y63" i="53"/>
  <c r="AA63" i="53"/>
  <c r="AB63" i="53"/>
  <c r="AC63" i="53"/>
  <c r="D66" i="53"/>
  <c r="G66" i="53"/>
  <c r="O70" i="53"/>
  <c r="P70" i="53"/>
  <c r="Q70" i="53"/>
  <c r="S70" i="53"/>
  <c r="T70" i="53"/>
  <c r="U70" i="53"/>
  <c r="W70" i="53"/>
  <c r="X70" i="53"/>
  <c r="Y70" i="53"/>
  <c r="AA70" i="53"/>
  <c r="AB70" i="53"/>
  <c r="AC70" i="53"/>
  <c r="D76" i="53"/>
  <c r="G76" i="53"/>
  <c r="F13" i="38" l="1"/>
  <c r="F12" i="38"/>
  <c r="F9" i="38"/>
  <c r="F9" i="6"/>
  <c r="F13" i="6"/>
  <c r="F12" i="6"/>
  <c r="F13" i="37"/>
  <c r="F12" i="37"/>
  <c r="F9" i="37"/>
  <c r="C11" i="6"/>
  <c r="C3" i="14" l="1"/>
  <c r="D3" i="14"/>
  <c r="E3" i="14"/>
  <c r="F6" i="14"/>
  <c r="F7" i="14"/>
  <c r="F8" i="14"/>
  <c r="F9" i="14"/>
  <c r="C10" i="14"/>
  <c r="C5" i="14" s="1"/>
  <c r="F11" i="14"/>
  <c r="F12" i="14"/>
  <c r="C13" i="14"/>
  <c r="F13" i="14" s="1"/>
  <c r="D13" i="14"/>
  <c r="D10" i="14" s="1"/>
  <c r="D5" i="14" s="1"/>
  <c r="E13" i="14"/>
  <c r="E10" i="14" s="1"/>
  <c r="E5" i="14" s="1"/>
  <c r="F14" i="14"/>
  <c r="F15" i="14"/>
  <c r="F16" i="14"/>
  <c r="F17" i="14"/>
  <c r="F18" i="14"/>
  <c r="C19" i="14"/>
  <c r="F19" i="14" s="1"/>
  <c r="D19" i="14"/>
  <c r="E19" i="14"/>
  <c r="F20" i="14"/>
  <c r="F21" i="14"/>
  <c r="F22" i="14"/>
  <c r="F23" i="14"/>
  <c r="C3" i="13"/>
  <c r="D3" i="13"/>
  <c r="E3" i="13"/>
  <c r="F6" i="13"/>
  <c r="F7" i="13"/>
  <c r="F8" i="13"/>
  <c r="F9" i="13"/>
  <c r="D10" i="13"/>
  <c r="D5" i="13" s="1"/>
  <c r="E10" i="13"/>
  <c r="E5" i="13" s="1"/>
  <c r="F11" i="13"/>
  <c r="F12" i="13"/>
  <c r="C13" i="13"/>
  <c r="C10" i="13" s="1"/>
  <c r="D13" i="13"/>
  <c r="E13" i="13"/>
  <c r="F14" i="13"/>
  <c r="F15" i="13"/>
  <c r="F16" i="13"/>
  <c r="F17" i="13"/>
  <c r="F18" i="13"/>
  <c r="C19" i="13"/>
  <c r="D19" i="13"/>
  <c r="E19" i="13"/>
  <c r="F19" i="13"/>
  <c r="F20" i="13"/>
  <c r="F21" i="13"/>
  <c r="F22" i="13"/>
  <c r="F23" i="13"/>
  <c r="C3" i="38"/>
  <c r="G9" i="38"/>
  <c r="H9" i="38"/>
  <c r="I9" i="38"/>
  <c r="J9" i="38"/>
  <c r="G10" i="38"/>
  <c r="H10" i="38"/>
  <c r="I10" i="38"/>
  <c r="J10" i="38"/>
  <c r="C11" i="38"/>
  <c r="D11" i="38"/>
  <c r="G11" i="38" s="1"/>
  <c r="H11" i="38"/>
  <c r="J11" i="38"/>
  <c r="E11" i="38"/>
  <c r="I11" i="38"/>
  <c r="G12" i="38"/>
  <c r="H12" i="38"/>
  <c r="I12" i="38"/>
  <c r="J12" i="38"/>
  <c r="G13" i="38"/>
  <c r="H13" i="38"/>
  <c r="I13" i="38"/>
  <c r="J13" i="38"/>
  <c r="C3" i="37"/>
  <c r="G9" i="37"/>
  <c r="H9" i="37"/>
  <c r="I9" i="37"/>
  <c r="J9" i="37"/>
  <c r="G10" i="37"/>
  <c r="H10" i="37"/>
  <c r="I10" i="37"/>
  <c r="J10" i="37"/>
  <c r="C11" i="37"/>
  <c r="D11" i="37"/>
  <c r="G11" i="37" s="1"/>
  <c r="H11" i="37"/>
  <c r="E11" i="37"/>
  <c r="I11" i="37"/>
  <c r="J11" i="37"/>
  <c r="G12" i="37"/>
  <c r="H12" i="37"/>
  <c r="I12" i="37"/>
  <c r="J12" i="37"/>
  <c r="G13" i="37"/>
  <c r="H13" i="37"/>
  <c r="I13" i="37"/>
  <c r="J13" i="37"/>
  <c r="C3" i="6"/>
  <c r="G9" i="6"/>
  <c r="H9" i="6"/>
  <c r="I9" i="6"/>
  <c r="J9" i="6"/>
  <c r="G10" i="6"/>
  <c r="H10" i="6"/>
  <c r="I10" i="6"/>
  <c r="J10" i="6"/>
  <c r="D11" i="6"/>
  <c r="G11" i="6" s="1"/>
  <c r="H11" i="6"/>
  <c r="I11" i="6"/>
  <c r="J11" i="6"/>
  <c r="E11" i="6"/>
  <c r="G12" i="6"/>
  <c r="H12" i="6"/>
  <c r="I12" i="6"/>
  <c r="J12" i="6"/>
  <c r="G13" i="6"/>
  <c r="H13" i="6"/>
  <c r="I13" i="6"/>
  <c r="J13" i="6"/>
  <c r="B20" i="34"/>
  <c r="B21" i="34"/>
  <c r="B22" i="34"/>
  <c r="B27" i="34"/>
  <c r="B34" i="34"/>
  <c r="F5" i="14" l="1"/>
  <c r="F10" i="13"/>
  <c r="C5" i="13"/>
  <c r="F5" i="13" s="1"/>
  <c r="F13" i="13"/>
  <c r="F10" i="14"/>
</calcChain>
</file>

<file path=xl/sharedStrings.xml><?xml version="1.0" encoding="utf-8"?>
<sst xmlns="http://schemas.openxmlformats.org/spreadsheetml/2006/main" count="674" uniqueCount="359">
  <si>
    <t>№ п/п</t>
  </si>
  <si>
    <t>уровень напряжения, кВ</t>
  </si>
  <si>
    <t>Наименование мероприятий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</si>
  <si>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</si>
  <si>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</si>
  <si>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1 ТП)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</si>
  <si>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</si>
  <si>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</si>
  <si>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Итого</t>
  </si>
  <si>
    <t>максимальная мощность, кВт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</si>
  <si>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</si>
  <si>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</si>
  <si>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</si>
  <si>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</si>
  <si>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</si>
  <si>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</si>
  <si>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работы и услуги производственного характера</t>
  </si>
  <si>
    <t>налоги и сборы, уменьшающие налогооблагаемую базу на прибыль организаций, всего</t>
  </si>
  <si>
    <t>1.5.3.1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</si>
  <si>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</si>
  <si>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</si>
  <si>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</si>
  <si>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</si>
  <si>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</si>
  <si>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другие прочие расходы, связанные с производством и реализацией</t>
  </si>
  <si>
    <t>Внереализованные расходы, всего</t>
  </si>
  <si>
    <t>расходы на услуги банков</t>
  </si>
  <si>
    <t>% за пользование кредитом</t>
  </si>
  <si>
    <t>прочие обоснованные расходы</t>
  </si>
  <si>
    <t>денежные выплаты социального характера ( по Коллективному договору)</t>
  </si>
  <si>
    <t>Наименование организации</t>
  </si>
  <si>
    <t>ИНН</t>
  </si>
  <si>
    <t>КПП</t>
  </si>
  <si>
    <t>Наименование (описание) обособленного подразделения</t>
  </si>
  <si>
    <t>Организационно-правовая форма</t>
  </si>
  <si>
    <t>Вид деятельности</t>
  </si>
  <si>
    <t>Юридический адрес</t>
  </si>
  <si>
    <t>Почтовый адрес</t>
  </si>
  <si>
    <t>Фамилия, имя, отчество</t>
  </si>
  <si>
    <t>Должность</t>
  </si>
  <si>
    <t>Контактный телефон</t>
  </si>
  <si>
    <t>e-mail</t>
  </si>
  <si>
    <t>Ответственный за предоставление информации (от регулируемой организации)</t>
  </si>
  <si>
    <t>Адрес регулируемой организации</t>
  </si>
  <si>
    <t>Руководитель</t>
  </si>
  <si>
    <t>Телефон</t>
  </si>
  <si>
    <t>до 35 кВ</t>
  </si>
  <si>
    <t>до 8900 кВт</t>
  </si>
  <si>
    <t>свыше 8900 кВт включительно</t>
  </si>
  <si>
    <t>свыше 35 кВ включительно</t>
  </si>
  <si>
    <t>Информация о плате за техприсоединение к электросетям</t>
  </si>
  <si>
    <t>1.1</t>
  </si>
  <si>
    <t>1.2</t>
  </si>
  <si>
    <t>1.4</t>
  </si>
  <si>
    <t>1.3</t>
  </si>
  <si>
    <t>1.5</t>
  </si>
  <si>
    <t>1.5.1</t>
  </si>
  <si>
    <t>1.5.2</t>
  </si>
  <si>
    <t>1.5.3</t>
  </si>
  <si>
    <t>1.5.3.2</t>
  </si>
  <si>
    <t>1.5.3.3</t>
  </si>
  <si>
    <t>1.5.3.5</t>
  </si>
  <si>
    <t>1.6</t>
  </si>
  <si>
    <t>1.6.1</t>
  </si>
  <si>
    <t>1.6.2</t>
  </si>
  <si>
    <t>1.6.3</t>
  </si>
  <si>
    <t>1.6.4</t>
  </si>
  <si>
    <t>II.     Заполнение приложений 2.1, 2.2, 2.3.</t>
  </si>
  <si>
    <t>Период</t>
  </si>
  <si>
    <t>Итого,
тыс. рублей</t>
  </si>
  <si>
    <t>-</t>
  </si>
  <si>
    <t xml:space="preserve">расходы согласно Приложению № 3 по каждому мероприятию (тыс. руб.) </t>
  </si>
  <si>
    <t>0,4 кВ и ниже</t>
  </si>
  <si>
    <t>1-20 кВ</t>
  </si>
  <si>
    <t>35 кВ</t>
  </si>
  <si>
    <t>110 кВ и выше</t>
  </si>
  <si>
    <t>2.</t>
  </si>
  <si>
    <t>3.</t>
  </si>
  <si>
    <t>4.</t>
  </si>
  <si>
    <t>6(10)/0,4 кВ</t>
  </si>
  <si>
    <t>20/0,4 кВ</t>
  </si>
  <si>
    <t>5.</t>
  </si>
  <si>
    <t>6.</t>
  </si>
  <si>
    <t>35/6(10) кВ</t>
  </si>
  <si>
    <t>110/35 кВ</t>
  </si>
  <si>
    <t>110/6(10) кВ</t>
  </si>
  <si>
    <t>110/35/6(10) кВ</t>
  </si>
  <si>
    <t>7.</t>
  </si>
  <si>
    <t>ОБЕСПЕЧЕНИЕ СРЕДСТВАМИ КОММЕРЧЕСКОГО УЧЕТА ЭЛЕКТРИЧЕСКОЙ ЭНЕРГИИ (МОЩНОСТИ)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</si>
  <si>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</si>
  <si>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 ЭЛЕКТРОПЕРЕДАЧИ</t>
  </si>
  <si>
    <t>СТРОИТЕЛЬСТВО КАБЕЛЬНЫХ ЛИНИЙ ЭЛЕКТРОПЕРЕДАЧИ</t>
  </si>
  <si>
    <t>протяженность
(для линий электропередачи), км. / количество
(для пунктов секционирования, точек учета ээ), шт.</t>
  </si>
  <si>
    <t>Объект электросетевого хозяйства/Средство коммерческого учета электрической энергии (мощности)</t>
  </si>
  <si>
    <t xml:space="preserve"> * - случае если в субъекте Российской Федерации за 3 предыдущих года не осуществлялось строительство тех объектов электросетевого хозяйства, в отношении которых устанавливаются стандартизированные тарифные ставки либо не осуществлялось обеспечение средствами коммерческого учета электрической энергии (мощности), расчет ставок может производиться исходя из данных за два предыдущих года, в случае отсутствия данных за два года - за предыдущий год, а при отсутствии данных за три года - по планируемым расходам, определенным по сметам, выполненным с применением сметных нормативов.
</t>
  </si>
  <si>
    <t>Добавить</t>
  </si>
  <si>
    <t>Удалить</t>
  </si>
  <si>
    <t xml:space="preserve"> </t>
  </si>
  <si>
    <t xml:space="preserve">строительство воздушных линий электропередачи </t>
  </si>
  <si>
    <t xml:space="preserve">тип опор: </t>
  </si>
  <si>
    <t>деревянные</t>
  </si>
  <si>
    <t>железобетонные опоры</t>
  </si>
  <si>
    <t>металлические опоры</t>
  </si>
  <si>
    <t>металлические опоры, за исключением многогранных</t>
  </si>
  <si>
    <t>многогранные металлические опоры</t>
  </si>
  <si>
    <t>тип провода:</t>
  </si>
  <si>
    <t>изолированный</t>
  </si>
  <si>
    <t>неизолированный</t>
  </si>
  <si>
    <t>материал провода:</t>
  </si>
  <si>
    <t>медный</t>
  </si>
  <si>
    <t xml:space="preserve">стальной </t>
  </si>
  <si>
    <t>сталеалюминиевый</t>
  </si>
  <si>
    <t>алюминиевый</t>
  </si>
  <si>
    <t>сечение провода:</t>
  </si>
  <si>
    <t>до 50 мм2 включительно</t>
  </si>
  <si>
    <t>от 50 до 100 мм2 включительно</t>
  </si>
  <si>
    <t>от 100 до 200 мм2 включительно</t>
  </si>
  <si>
    <t>от 200 до 500 мм2 включительно</t>
  </si>
  <si>
    <t>от 500 до 800 мм2 включительно</t>
  </si>
  <si>
    <t>свыше 800 мм2</t>
  </si>
  <si>
    <t>количество цепей:</t>
  </si>
  <si>
    <t>одноцепная</t>
  </si>
  <si>
    <t>двухцепная</t>
  </si>
  <si>
    <t>уровень напряжения:</t>
  </si>
  <si>
    <t>27,5-60 кВ</t>
  </si>
  <si>
    <t xml:space="preserve">строительство кабельных линий электропередачи </t>
  </si>
  <si>
    <t xml:space="preserve">способ прокладки: </t>
  </si>
  <si>
    <t>в траншеях</t>
  </si>
  <si>
    <t>в блоках</t>
  </si>
  <si>
    <t>в каналах</t>
  </si>
  <si>
    <t>в туннелях и коллекторах</t>
  </si>
  <si>
    <t>в галереях и эстакадах</t>
  </si>
  <si>
    <t>горизонтальное наклонное бурение</t>
  </si>
  <si>
    <t>количество жил:</t>
  </si>
  <si>
    <t>одножильные</t>
  </si>
  <si>
    <t>многожильные</t>
  </si>
  <si>
    <t>тип изоляции:</t>
  </si>
  <si>
    <t xml:space="preserve">резиновая и пластмассовая </t>
  </si>
  <si>
    <t>бумажная</t>
  </si>
  <si>
    <t>от 200 до 250 мм2 включительно</t>
  </si>
  <si>
    <t>от 250 до 300 мм2 включительно</t>
  </si>
  <si>
    <t>от 300 до 400 мм2 включительно</t>
  </si>
  <si>
    <t>от 400 до 500 мм2 включительно</t>
  </si>
  <si>
    <t>количество кабелей в траншее, канале, туннеле или
 коллекторе, на галерее или эстакаде, труб в скважине:</t>
  </si>
  <si>
    <t>один</t>
  </si>
  <si>
    <t>два</t>
  </si>
  <si>
    <t>три</t>
  </si>
  <si>
    <t>четыре</t>
  </si>
  <si>
    <t>более четырех</t>
  </si>
  <si>
    <t>1-10 кВ</t>
  </si>
  <si>
    <t>15-20 кВ</t>
  </si>
  <si>
    <t xml:space="preserve">пункт секционирования: </t>
  </si>
  <si>
    <t>реклоузеры</t>
  </si>
  <si>
    <t>линейные разъединители</t>
  </si>
  <si>
    <t>выключатели нагрузки, устанавливаемые вне
трансформаторных подстанций и распределительных и переключательных пунктов (РП)</t>
  </si>
  <si>
    <t>распределительные пункты (РП), за исключением комплектных распределительных устройств наружной установки (КРН, КРУН)</t>
  </si>
  <si>
    <t>комплектные распределительные устройства наружной установки (КРН, КРУН)</t>
  </si>
  <si>
    <t>переключательные пункты</t>
  </si>
  <si>
    <t>номинальный ток:</t>
  </si>
  <si>
    <t>до 100 А включительно</t>
  </si>
  <si>
    <t>от 100 до 250 А включительно</t>
  </si>
  <si>
    <t>от 250 до 500 А включительно</t>
  </si>
  <si>
    <t>от 500 до 1000 А включительно</t>
  </si>
  <si>
    <t>свыше 1000 А</t>
  </si>
  <si>
    <t>количество ячеек в распределительном или 
переключательном пункте:</t>
  </si>
  <si>
    <t>до 5 ячеек включительно</t>
  </si>
  <si>
    <t>от 5 до 10 ячеек включительно</t>
  </si>
  <si>
    <t>от 10 до 15 ячеек включительно</t>
  </si>
  <si>
    <t>свыше 15 ячеек</t>
  </si>
  <si>
    <t xml:space="preserve">уровень напряжения: </t>
  </si>
  <si>
    <t>6/0,4 кВ</t>
  </si>
  <si>
    <t>10/0,4 кВ</t>
  </si>
  <si>
    <t>6/10 (10/6) кВ</t>
  </si>
  <si>
    <t>10/20 (20/10) кВ</t>
  </si>
  <si>
    <t>6/20 (20/6) кВ</t>
  </si>
  <si>
    <t>количество трансформаторов:</t>
  </si>
  <si>
    <t>однотрансформаторные</t>
  </si>
  <si>
    <t>двухтрансформаторные</t>
  </si>
  <si>
    <t>трансформаторная мощность:</t>
  </si>
  <si>
    <t>до 25 кВА включительно</t>
  </si>
  <si>
    <t>от 25 до 100 кВА включительно</t>
  </si>
  <si>
    <t>от 100 до 250 кВА включительно</t>
  </si>
  <si>
    <t>от 250 до 400 кВА включительно</t>
  </si>
  <si>
    <t>от 1000 до 1250 кВА включительно</t>
  </si>
  <si>
    <t>от 1250 до 1600 кВА включительно</t>
  </si>
  <si>
    <t>от 1600 до 2000 кВА включительно</t>
  </si>
  <si>
    <t>от 2000 до 2500 кВА включительно</t>
  </si>
  <si>
    <t>от 2500 до 3150 кВА включительно</t>
  </si>
  <si>
    <t>от 3150 до 4000 кВА включительно</t>
  </si>
  <si>
    <t>свыше 4000 кВА</t>
  </si>
  <si>
    <t>тип трансформаторной подстанции:</t>
  </si>
  <si>
    <t xml:space="preserve">столбовой/мачтовый </t>
  </si>
  <si>
    <t>шкафной или киосковый</t>
  </si>
  <si>
    <t>блочный</t>
  </si>
  <si>
    <t>строительство распределительных трансформаторных подстанций (РТП) с уровнем напряжения до 35 кВ</t>
  </si>
  <si>
    <t>свыше 3150 кВА</t>
  </si>
  <si>
    <t>до 6,3 МВА включительно</t>
  </si>
  <si>
    <t>от 6,3 до 10 МВА включительно</t>
  </si>
  <si>
    <t>от 10 до 16 МВА включительно</t>
  </si>
  <si>
    <t>от 16 до 25 МВА включительно</t>
  </si>
  <si>
    <t>от 25 до 32 МВА включительно</t>
  </si>
  <si>
    <t>от 32 до 40 МВА включительно</t>
  </si>
  <si>
    <t>от 40 до 63 МВА включительно</t>
  </si>
  <si>
    <t>от 63 до 80 МВА включительно</t>
  </si>
  <si>
    <t>от 80 до 100 МВА включительно</t>
  </si>
  <si>
    <t>свыше 100 МВА</t>
  </si>
  <si>
    <t>35/0,4 кВ</t>
  </si>
  <si>
    <t>обеспечение средствами коммерческого учета электрической энергии (мощности)</t>
  </si>
  <si>
    <t>количество фаз:</t>
  </si>
  <si>
    <t>однофазный</t>
  </si>
  <si>
    <t>трехфазный</t>
  </si>
  <si>
    <t>тип включения:</t>
  </si>
  <si>
    <t>прямой</t>
  </si>
  <si>
    <t>полукосвенный</t>
  </si>
  <si>
    <t>косвенный</t>
  </si>
  <si>
    <t>количество ячеек в распределительном или переключательном пункте:</t>
  </si>
  <si>
    <t>1. ВЛ Воздушные линии</t>
  </si>
  <si>
    <t>2. КЛ Кабельные линии</t>
  </si>
  <si>
    <t>3. Пункты секционирования</t>
  </si>
  <si>
    <t>4. ТП Трансформаторные подстанции</t>
  </si>
  <si>
    <t>5. РТП Распред. трансформаторные подстанции</t>
  </si>
  <si>
    <t>6. Подстанции</t>
  </si>
  <si>
    <t>7. СКУ Средства коммерческого учета</t>
  </si>
  <si>
    <t>dd_hide/show</t>
  </si>
  <si>
    <t>hide</t>
  </si>
  <si>
    <t>1.</t>
  </si>
  <si>
    <t>range_name</t>
  </si>
  <si>
    <t>VL</t>
  </si>
  <si>
    <t>address_title</t>
  </si>
  <si>
    <t>address_svod</t>
  </si>
  <si>
    <t>KL</t>
  </si>
  <si>
    <t>PS</t>
  </si>
  <si>
    <t>VL1</t>
  </si>
  <si>
    <t>VL2</t>
  </si>
  <si>
    <t>VL3</t>
  </si>
  <si>
    <t>VL4</t>
  </si>
  <si>
    <t>VL5</t>
  </si>
  <si>
    <t>VL6</t>
  </si>
  <si>
    <t>KL1</t>
  </si>
  <si>
    <t>KL2</t>
  </si>
  <si>
    <t>KL3</t>
  </si>
  <si>
    <t>KL4</t>
  </si>
  <si>
    <t>KL5</t>
  </si>
  <si>
    <t>KL6</t>
  </si>
  <si>
    <t>PS1</t>
  </si>
  <si>
    <t>PS2</t>
  </si>
  <si>
    <t>PS3</t>
  </si>
  <si>
    <t>PS4</t>
  </si>
  <si>
    <t>TS1</t>
  </si>
  <si>
    <t>TS2</t>
  </si>
  <si>
    <t>TS3</t>
  </si>
  <si>
    <t>TS4</t>
  </si>
  <si>
    <t>RTP1</t>
  </si>
  <si>
    <t>RTP2</t>
  </si>
  <si>
    <t>RTP3</t>
  </si>
  <si>
    <t>SKU1</t>
  </si>
  <si>
    <t>SKU2</t>
  </si>
  <si>
    <t>SKU3</t>
  </si>
  <si>
    <t>TS</t>
  </si>
  <si>
    <t>RTP</t>
  </si>
  <si>
    <t>SKU</t>
  </si>
  <si>
    <t>SP</t>
  </si>
  <si>
    <t>SP1</t>
  </si>
  <si>
    <t>SP2</t>
  </si>
  <si>
    <t>SP3</t>
  </si>
  <si>
    <t>ddShPr11City_rstart</t>
  </si>
  <si>
    <t>ddShPr11City_rstop</t>
  </si>
  <si>
    <t>Сообщение</t>
  </si>
  <si>
    <t>Адрес</t>
  </si>
  <si>
    <t>Статус</t>
  </si>
  <si>
    <t>2.1</t>
  </si>
  <si>
    <t>2.2</t>
  </si>
  <si>
    <t>Прочие расходы, всего, в том числе:</t>
  </si>
  <si>
    <t>работы и услуги непроизводственного характера, в том числе:</t>
  </si>
  <si>
    <t>RTP4</t>
  </si>
  <si>
    <t>закрытого типа</t>
  </si>
  <si>
    <t>открытого типа</t>
  </si>
  <si>
    <t>Информация для расчета стандартизированной тарифной ставки С1</t>
  </si>
  <si>
    <t>подводная прокладка</t>
  </si>
  <si>
    <t>СТРОИТЕЛЬСТВО ЦЕНТРОВ ПИТАНИЯ, ПОДСТАНЦИЙ УРОВНЕМ НАПРЯЖЕНИЯ 35 КВ И ВЫШЕ (ПС)</t>
  </si>
  <si>
    <t>тип центра питания, подстанции:</t>
  </si>
  <si>
    <t>SP4</t>
  </si>
  <si>
    <t>20 кВ</t>
  </si>
  <si>
    <t>SKU4</t>
  </si>
  <si>
    <t>SKU5</t>
  </si>
  <si>
    <t>SKU6</t>
  </si>
  <si>
    <t>Итого расходы на одно присоединение 
(тыс.руб. на 1 ТП)
 (гр.3/ гр.4)</t>
  </si>
  <si>
    <t xml:space="preserve">расходы согласно Приложению № 3 по каждому мероприятию
 (тыс. руб.) </t>
  </si>
  <si>
    <t>встроенный</t>
  </si>
  <si>
    <t>SHABLON.TSO.2023</t>
  </si>
  <si>
    <t>Инструкция
по заполнению приложений, направленных письмом Региональной энергетической комиссии Свердловской области (далее  –  РЭК Свердловской области), разработанных в соответствии с методическими указаниями  по определению размера платы за технологическое присоединение к электрическим сетям, утвержденными  приказом ФАС России от 30.06.2022 № 490/22</t>
  </si>
  <si>
    <t>I. Заполнение приложения 1.</t>
  </si>
  <si>
    <t>2) В графе 2 указываются характеристики объекта электросетевого хозяйства/средства коммерческого учета электрической энергии (мощности), введенного в эксплуатацию (наименование мероприятия, выполненного ТСО в соответствии с выданными техническими условиями).</t>
  </si>
  <si>
    <t>строительство пунктов секционирования</t>
  </si>
  <si>
    <t>строительство комплектных трансформаторных подстанций (КТП) с уровнем напряжения до 35 кВ</t>
  </si>
  <si>
    <t>от 400 до 630 кВА включительно</t>
  </si>
  <si>
    <t>от 630 до 1000 кВА включительно</t>
  </si>
  <si>
    <t>тип распределительной трансформаторной подстанции:</t>
  </si>
  <si>
    <t>строительство центров питания, подстанций уровнем напряжения 35 кВ и выше (ПС)</t>
  </si>
  <si>
    <t>План*</t>
  </si>
  <si>
    <t>Год ввода объекта 2020</t>
  </si>
  <si>
    <t>Год ввода объекта 2019</t>
  </si>
  <si>
    <t xml:space="preserve">
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
коммерческого учета электрической энергии (мощности)</t>
  </si>
  <si>
    <t>СТРОИТЕЛЬСТВО ПУНКТОВ СЕКЦИОНИРОВАНИЯ</t>
  </si>
  <si>
    <t>СТРОИТЕЛЬСТВО КОМПЛЕКТНЫХ ТРАНСФОРМАТОРНЫХ ПОДСТАНЦИЙ (КТП) С УРОВНЕМ НАПРЯЖЕНИЯ ДО 35 КВ</t>
  </si>
  <si>
    <t>СТРОИТЕЛЬСТВО РАСПРЕДЕЛИТЕЛЬНЫХ ТРАНСФОРМАТОРНЫХ ПОДСТАНЦИЙ (РТП) С УРОВНЕМ НАПРЯЖЕНИЯ ДО 35 КВ</t>
  </si>
  <si>
    <t>Год ввода объекта 2021</t>
  </si>
  <si>
    <t>5)           В графе 3 пунктов 2.1, 2.2 указываются расходы ТСО на выполнение мероприятий по проверке сетевой организацией выполнения заявителем технических условий в тыс. рублей.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</si>
  <si>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</si>
  <si>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</si>
  <si>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3) В графах 3, 6, 9 указывается протяженность воздушной или кабельной линий электропередачи (далее – ЛЭП) в километрах по трассе (без учета количества кабелей (проводов) в линии), а также количество пунктов секционирования и точек учета электрической энергии (мощности) в штуках.</t>
  </si>
  <si>
    <t>5) В графах 5, 8, 11 указываются расходы на строительство введенных в эксплуатацию объектов электросетевого хозяйства ТСО, а также на обеспечение средствами коммерческого учета электрической энергии (мощности), в соответствии с учетной политикой ТСО (например: стоимость принимаемых основных фондов согласно формам КС-14, КС-11).</t>
  </si>
  <si>
    <t>7) Графы 12-14 заполняются ТСО только в случае, если за 3 предыдущих года ТСО не осуществлялось строительство  объектов электросетевого хозяйства, а также обеспечение средствами коммерческого учета электрической энергии (мощности), в отношении которых устанавливаются стандартизированные тарифные ставки, по планируемым расходам, определенным по сметам, выполненным с применением сметных нормативов.</t>
  </si>
  <si>
    <t>4. Показатели в приложениях 2.1, 2.2, 2.3, 3.1, 3.2 заполняются за 2019, 2020, 2021 годы.</t>
  </si>
  <si>
    <t>4) В графах 4, 7, 10 указывается размер максимальной мощности энергопринимающего устройства заявителя с учетом третьей категории надежности.</t>
  </si>
  <si>
    <t>1) Приложение 1 заполняется для территорий городских населенных пунктов и для территорий, не относящихся к городским населенным пунктам без разделения по типу.</t>
  </si>
  <si>
    <r>
      <t>1.</t>
    </r>
    <r>
      <rPr>
        <sz val="7"/>
        <rFont val="Liberation Serif"/>
        <family val="1"/>
        <charset val="204"/>
      </rPr>
      <t xml:space="preserve">  </t>
    </r>
    <r>
      <rPr>
        <sz val="13"/>
        <rFont val="Liberation Serif"/>
        <family val="1"/>
        <charset val="204"/>
      </rPr>
      <t>Ячейки голубого цвета подлежат обязательному заполнению территориальной сетевой организацией (далее – ТСО), ячейки желтого цвета предназначены для заполнения ТСО, ячейки зеленого цвета не подлежат заполнению.</t>
    </r>
  </si>
  <si>
    <r>
      <t>4)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В графе 3 пункта 1 указываются расходы ТСО на выполнение мероприятий по подготовке и выдаче технических условий заявителю в тыс. рублей.</t>
    </r>
  </si>
  <si>
    <r>
      <t>6)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В графе 4 указывается количество технологических присоединений, в штуках.</t>
    </r>
  </si>
  <si>
    <r>
      <t>7)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В графе 5 указывается объем максимальной мощности, в кВт.</t>
    </r>
  </si>
  <si>
    <r>
      <rPr>
        <b/>
        <sz val="13"/>
        <rFont val="Liberation Serif"/>
        <family val="1"/>
        <charset val="204"/>
      </rPr>
      <t>III.</t>
    </r>
    <r>
      <rPr>
        <b/>
        <sz val="7"/>
        <rFont val="Liberation Serif"/>
        <family val="1"/>
        <charset val="204"/>
      </rPr>
      <t xml:space="preserve">     </t>
    </r>
    <r>
      <rPr>
        <b/>
        <sz val="13"/>
        <rFont val="Liberation Serif"/>
        <family val="1"/>
        <charset val="204"/>
      </rPr>
      <t>Заполнение приложений 3.1, 3.2.</t>
    </r>
  </si>
  <si>
    <r>
      <t>1)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Приложение 3.1 заполняется ТСО по мероприятию: подготовка и выдача сетевой организацией технических условий заявителю.</t>
    </r>
  </si>
  <si>
    <r>
      <t>2)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Приложение 3.2 заполняется ТСО по мероприятию: проверка сетевой организацией выполнения заявителем технических условий.</t>
    </r>
  </si>
  <si>
    <r>
      <t>3)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В графах 3-5 указываются расходы на выполнение мероприятий по технологическому присоединению с разбивкой по каждому показателю в тыс. рублей в соответствии с учетной политикой ТСО и бухгалтерской отчетностью.</t>
    </r>
  </si>
  <si>
    <r>
      <t>4)</t>
    </r>
    <r>
      <rPr>
        <sz val="7"/>
        <rFont val="Liberation Serif"/>
        <family val="1"/>
        <charset val="204"/>
      </rPr>
      <t xml:space="preserve">                     </t>
    </r>
    <r>
      <rPr>
        <sz val="13"/>
        <rFont val="Liberation Serif"/>
        <family val="1"/>
        <charset val="204"/>
      </rPr>
      <t>В графах 3-5 указывается размерность показателей с учётом обязательного заполнения трех знаков после запятой.</t>
    </r>
  </si>
  <si>
    <t>6) В графах 5, 8, 11, 14 указывается размерность показателей с учётом обязательного заполнения трех знаков после запятой.</t>
  </si>
  <si>
    <t>Приложение № 1</t>
  </si>
  <si>
    <t xml:space="preserve">Приложение № 2.1
</t>
  </si>
  <si>
    <t xml:space="preserve">Приложение № 2.2
</t>
  </si>
  <si>
    <t xml:space="preserve">Приложение № 2.3
</t>
  </si>
  <si>
    <t xml:space="preserve">Приложение № 3.1
</t>
  </si>
  <si>
    <t>Версия 1.0.6</t>
  </si>
  <si>
    <t xml:space="preserve">Приложение № 3.2
</t>
  </si>
  <si>
    <t>Акционерное общество "Верхнесалдинские электрические сети"</t>
  </si>
  <si>
    <t>нет</t>
  </si>
  <si>
    <t>Акционерное общество</t>
  </si>
  <si>
    <t>Передача электрической энергии, технологическое присоединение к электрическим сетям</t>
  </si>
  <si>
    <t>624761, Свердловская область, г. Верхняя Салда, ул Молодежный поселок,  д. 102А, офис 1</t>
  </si>
  <si>
    <t>7 (34345) 5-66-63</t>
  </si>
  <si>
    <t>Начальник отдела ценообразования услуг в электроэнергетике</t>
  </si>
  <si>
    <t>8(343)286-05-81 доб.1390</t>
  </si>
  <si>
    <t>OBateneva@okenergo.com</t>
  </si>
  <si>
    <t>Михайлова Ольга Анатольевна</t>
  </si>
  <si>
    <t>Арсеньев Владимир Валерьевич</t>
  </si>
  <si>
    <t>VL:1.1.4.1.1.1.</t>
  </si>
  <si>
    <t>VL:1.1.4.2.1.1.</t>
  </si>
  <si>
    <t>VL:2.1.4.1.1.1.</t>
  </si>
  <si>
    <t>VL:2.1.4.1.1.2.</t>
  </si>
  <si>
    <t>VL:2.1.4.2.1.1.</t>
  </si>
  <si>
    <t>VL:2.1.4.2.1.2.</t>
  </si>
  <si>
    <t>KL:1.2.1.2.1.1.</t>
  </si>
  <si>
    <t>KL:1.2.1.2.1.2.</t>
  </si>
  <si>
    <t>KL:1.2.1.3.1.1.</t>
  </si>
  <si>
    <t>TS:1.1.1.1.</t>
  </si>
  <si>
    <t>TS:1.1.3.2.</t>
  </si>
  <si>
    <t>TS:1.1.4.2.</t>
  </si>
  <si>
    <t>SKU:1.1.1.</t>
  </si>
  <si>
    <t>SKU:2.1.1.</t>
  </si>
  <si>
    <t>SKU:2.3.2.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</si>
</sst>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i/>
      <sz val="13"/>
      <name val="Liberation Serif"/>
      <family val="1"/>
      <charset val="204"/>
    </font>
    <font>
      <sz val="13"/>
      <name val="Liberation Serif"/>
      <family val="1"/>
      <charset val="204"/>
    </font>
    <font>
      <sz val="7"/>
      <name val="Liberation Serif"/>
      <family val="1"/>
      <charset val="204"/>
    </font>
    <font>
      <b/>
      <sz val="13"/>
      <name val="Liberation Serif"/>
      <family val="1"/>
      <charset val="204"/>
    </font>
    <font>
      <sz val="13"/>
      <color theme="1"/>
      <name val="Liberation Serif"/>
      <family val="1"/>
      <charset val="204"/>
    </font>
    <font>
      <b/>
      <sz val="7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u/>
      <sz val="11"/>
      <color theme="10"/>
      <name val="Liberation Serif"/>
      <family val="1"/>
      <charset val="204"/>
    </font>
    <font>
      <sz val="12"/>
      <name val="Liberation Serif"/>
      <family val="1"/>
      <charset val="204"/>
    </font>
    <font>
      <u/>
      <sz val="12"/>
      <color theme="10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>
      <alignment horizontal="left" vertical="center"/>
    </xf>
  </cellStyleXfs>
  <cellXfs count="198">
    <xf numFmtId="0" fontId="0" fillId="0" borderId="0" xfId="0"/>
    <xf numFmtId="165" fontId="5" fillId="5" borderId="1" xfId="2" applyNumberFormat="1" applyFont="1" applyFill="1" applyBorder="1" applyAlignment="1" applyProtection="1">
      <alignment vertical="center" wrapText="1"/>
    </xf>
    <xf numFmtId="164" fontId="5" fillId="5" borderId="1" xfId="2" applyNumberFormat="1" applyFont="1" applyFill="1" applyBorder="1" applyAlignment="1" applyProtection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8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8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1" fillId="7" borderId="1" xfId="2" applyFont="1" applyFill="1" applyBorder="1" applyAlignment="1" applyProtection="1">
      <alignment horizontal="left" vertical="center" wrapText="1"/>
    </xf>
    <xf numFmtId="164" fontId="6" fillId="7" borderId="1" xfId="0" applyNumberFormat="1" applyFont="1" applyFill="1" applyBorder="1" applyAlignment="1" applyProtection="1">
      <alignment vertical="center" wrapText="1"/>
      <protection locked="0"/>
    </xf>
    <xf numFmtId="165" fontId="6" fillId="7" borderId="1" xfId="0" applyNumberFormat="1" applyFont="1" applyFill="1" applyBorder="1" applyAlignment="1" applyProtection="1">
      <alignment horizontal="center" vertical="center" wrapText="1"/>
    </xf>
    <xf numFmtId="1" fontId="6" fillId="7" borderId="1" xfId="0" applyNumberFormat="1" applyFont="1" applyFill="1" applyBorder="1" applyAlignment="1" applyProtection="1">
      <alignment horizontal="center" vertical="center" wrapText="1"/>
    </xf>
    <xf numFmtId="164" fontId="6" fillId="7" borderId="1" xfId="0" applyNumberFormat="1" applyFont="1" applyFill="1" applyBorder="1" applyAlignment="1" applyProtection="1">
      <alignment vertical="center" wrapText="1"/>
    </xf>
    <xf numFmtId="165" fontId="6" fillId="7" borderId="1" xfId="0" applyNumberFormat="1" applyFont="1" applyFill="1" applyBorder="1" applyAlignment="1" applyProtection="1">
      <alignment vertical="center" wrapText="1"/>
      <protection locked="0"/>
    </xf>
    <xf numFmtId="1" fontId="6" fillId="7" borderId="1" xfId="0" applyNumberFormat="1" applyFont="1" applyFill="1" applyBorder="1" applyAlignment="1" applyProtection="1">
      <alignment vertical="center" wrapText="1"/>
      <protection locked="0"/>
    </xf>
    <xf numFmtId="165" fontId="6" fillId="7" borderId="1" xfId="0" applyNumberFormat="1" applyFont="1" applyFill="1" applyBorder="1" applyAlignment="1" applyProtection="1">
      <alignment vertical="center" wrapText="1"/>
    </xf>
    <xf numFmtId="1" fontId="6" fillId="7" borderId="1" xfId="0" applyNumberFormat="1" applyFont="1" applyFill="1" applyBorder="1" applyAlignment="1" applyProtection="1">
      <alignment vertical="center" wrapText="1"/>
    </xf>
    <xf numFmtId="49" fontId="9" fillId="5" borderId="2" xfId="0" applyNumberFormat="1" applyFont="1" applyFill="1" applyBorder="1" applyAlignment="1" applyProtection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0" fontId="11" fillId="7" borderId="1" xfId="2" applyFont="1" applyFill="1" applyBorder="1" applyAlignment="1" applyProtection="1">
      <alignment horizontal="center" vertical="center" wrapText="1"/>
    </xf>
    <xf numFmtId="165" fontId="6" fillId="9" borderId="1" xfId="0" applyNumberFormat="1" applyFont="1" applyFill="1" applyBorder="1" applyAlignment="1" applyProtection="1">
      <alignment vertical="center" wrapText="1"/>
      <protection locked="0"/>
    </xf>
    <xf numFmtId="1" fontId="6" fillId="9" borderId="1" xfId="0" applyNumberFormat="1" applyFont="1" applyFill="1" applyBorder="1" applyAlignment="1" applyProtection="1">
      <alignment vertical="center" wrapText="1"/>
      <protection locked="0"/>
    </xf>
    <xf numFmtId="164" fontId="6" fillId="9" borderId="1" xfId="0" applyNumberFormat="1" applyFont="1" applyFill="1" applyBorder="1" applyAlignment="1" applyProtection="1">
      <alignment vertical="center" wrapText="1"/>
      <protection locked="0"/>
    </xf>
    <xf numFmtId="0" fontId="11" fillId="9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wrapText="1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8" fillId="0" borderId="0" xfId="0" applyFont="1" applyFill="1" applyBorder="1" applyProtection="1"/>
    <xf numFmtId="0" fontId="10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8" fillId="2" borderId="1" xfId="3" applyNumberFormat="1" applyFont="1" applyFill="1" applyBorder="1" applyAlignment="1" applyProtection="1">
      <alignment horizontal="left" vertical="center" wrapText="1" indent="1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center" wrapText="1"/>
    </xf>
    <xf numFmtId="0" fontId="20" fillId="6" borderId="1" xfId="2" applyFont="1" applyFill="1" applyBorder="1" applyAlignment="1" applyProtection="1">
      <alignment horizontal="center" vertical="center" wrapText="1"/>
      <protection locked="0"/>
    </xf>
    <xf numFmtId="0" fontId="19" fillId="2" borderId="1" xfId="3" applyFont="1" applyFill="1" applyBorder="1" applyAlignment="1" applyProtection="1">
      <alignment horizontal="left" vertical="center" wrapText="1" indent="1"/>
    </xf>
    <xf numFmtId="0" fontId="20" fillId="4" borderId="1" xfId="2" applyFont="1" applyFill="1" applyBorder="1" applyAlignment="1" applyProtection="1">
      <alignment horizontal="center" vertical="center" wrapText="1"/>
      <protection locked="0"/>
    </xf>
    <xf numFmtId="0" fontId="18" fillId="2" borderId="1" xfId="3" applyFont="1" applyFill="1" applyBorder="1" applyAlignment="1" applyProtection="1">
      <alignment horizontal="left" vertical="center" wrapText="1" indent="1"/>
    </xf>
    <xf numFmtId="0" fontId="19" fillId="3" borderId="1" xfId="0" applyFont="1" applyFill="1" applyBorder="1" applyAlignment="1">
      <alignment horizontal="center" vertical="center" wrapText="1"/>
    </xf>
    <xf numFmtId="49" fontId="18" fillId="2" borderId="1" xfId="3" applyNumberFormat="1" applyFont="1" applyFill="1" applyBorder="1" applyAlignment="1" applyProtection="1">
      <alignment horizontal="left" vertical="center" wrapText="1" indent="1"/>
    </xf>
    <xf numFmtId="0" fontId="18" fillId="0" borderId="1" xfId="3" applyFont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vertical="center" wrapText="1"/>
      <protection locked="0"/>
    </xf>
    <xf numFmtId="0" fontId="20" fillId="6" borderId="1" xfId="2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3" borderId="0" xfId="0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vertical="center" wrapText="1"/>
      <protection locked="0"/>
    </xf>
    <xf numFmtId="1" fontId="6" fillId="0" borderId="0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1" fontId="6" fillId="3" borderId="0" xfId="0" applyNumberFormat="1" applyFont="1" applyFill="1" applyAlignment="1">
      <alignment vertical="center" wrapText="1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2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1" fillId="0" borderId="0" xfId="1" applyFo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2" applyFont="1" applyFill="1" applyBorder="1" applyAlignment="1" applyProtection="1">
      <alignment horizontal="center" vertical="center" wrapText="1"/>
    </xf>
    <xf numFmtId="0" fontId="11" fillId="7" borderId="4" xfId="2" applyFont="1" applyFill="1" applyBorder="1" applyAlignment="1" applyProtection="1">
      <alignment horizontal="center" vertical="center" wrapText="1"/>
      <protection locked="0"/>
    </xf>
    <xf numFmtId="0" fontId="21" fillId="7" borderId="5" xfId="1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 applyProtection="1">
      <alignment vertical="center" wrapText="1"/>
      <protection locked="0"/>
    </xf>
    <xf numFmtId="0" fontId="11" fillId="7" borderId="5" xfId="2" applyFont="1" applyFill="1" applyBorder="1" applyAlignment="1" applyProtection="1">
      <alignment horizontal="center" vertical="center" wrapText="1"/>
      <protection locked="0"/>
    </xf>
    <xf numFmtId="165" fontId="6" fillId="7" borderId="5" xfId="0" applyNumberFormat="1" applyFont="1" applyFill="1" applyBorder="1" applyAlignment="1" applyProtection="1">
      <alignment vertical="center" wrapText="1"/>
    </xf>
    <xf numFmtId="164" fontId="6" fillId="7" borderId="5" xfId="0" applyNumberFormat="1" applyFont="1" applyFill="1" applyBorder="1" applyAlignment="1" applyProtection="1">
      <alignment vertical="center" wrapText="1"/>
    </xf>
    <xf numFmtId="1" fontId="6" fillId="7" borderId="5" xfId="0" applyNumberFormat="1" applyFont="1" applyFill="1" applyBorder="1" applyAlignment="1" applyProtection="1">
      <alignment vertical="center" wrapText="1"/>
    </xf>
    <xf numFmtId="164" fontId="6" fillId="7" borderId="7" xfId="0" applyNumberFormat="1" applyFont="1" applyFill="1" applyBorder="1" applyAlignment="1" applyProtection="1">
      <alignment vertical="center" wrapText="1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2" applyFont="1" applyFill="1" applyBorder="1" applyAlignment="1" applyProtection="1">
      <alignment vertical="center" wrapText="1"/>
      <protection locked="0"/>
    </xf>
    <xf numFmtId="49" fontId="21" fillId="7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7" borderId="1" xfId="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9" fillId="7" borderId="1" xfId="2" applyFont="1" applyFill="1" applyBorder="1" applyAlignment="1" applyProtection="1">
      <alignment horizontal="center" vertical="center" wrapText="1"/>
    </xf>
    <xf numFmtId="49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21" fillId="0" borderId="0" xfId="1" applyFont="1" applyAlignment="1">
      <alignment horizontal="right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2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 readingOrder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2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wrapText="1" readingOrder="1"/>
    </xf>
    <xf numFmtId="0" fontId="7" fillId="3" borderId="0" xfId="0" applyFont="1" applyFill="1" applyAlignment="1">
      <alignment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164" fontId="7" fillId="5" borderId="1" xfId="0" applyNumberFormat="1" applyFont="1" applyFill="1" applyBorder="1" applyAlignment="1" applyProtection="1">
      <alignment vertical="center" wrapText="1"/>
    </xf>
    <xf numFmtId="164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7" fillId="3" borderId="0" xfId="0" applyFont="1" applyFill="1"/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right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center" vertical="center" wrapText="1"/>
    </xf>
    <xf numFmtId="1" fontId="7" fillId="3" borderId="5" xfId="0" applyNumberFormat="1" applyFont="1" applyFill="1" applyBorder="1" applyAlignment="1" applyProtection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</xf>
    <xf numFmtId="0" fontId="5" fillId="5" borderId="4" xfId="2" applyFont="1" applyFill="1" applyBorder="1" applyAlignment="1" applyProtection="1">
      <alignment horizontal="left" vertical="center" wrapText="1"/>
    </xf>
    <xf numFmtId="0" fontId="5" fillId="5" borderId="5" xfId="2" applyFont="1" applyFill="1" applyBorder="1" applyAlignment="1" applyProtection="1">
      <alignment horizontal="left" vertical="center" wrapText="1"/>
    </xf>
    <xf numFmtId="0" fontId="5" fillId="5" borderId="7" xfId="2" applyFont="1" applyFill="1" applyBorder="1" applyAlignment="1" applyProtection="1">
      <alignment horizontal="left"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SIMPLE_1_massive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tul">
    <pageSetUpPr fitToPage="1"/>
  </sheetPr>
  <dimension ref="A1:C23"/>
  <sheetViews>
    <sheetView zoomScaleNormal="100" zoomScaleSheetLayoutView="100" workbookViewId="0">
      <selection activeCell="C27" sqref="C27"/>
    </sheetView>
  </sheetViews>
  <sheetFormatPr defaultColWidth="14" defaultRowHeight="12.75"/>
  <cols>
    <col min="1" max="1" width="6.42578125" style="60" customWidth="1"/>
    <col min="2" max="2" width="38" style="60" customWidth="1"/>
    <col min="3" max="3" width="58.85546875" style="60" customWidth="1"/>
    <col min="4" max="16384" width="14" style="60"/>
  </cols>
  <sheetData>
    <row r="1" spans="1:3">
      <c r="A1" s="59" t="s">
        <v>289</v>
      </c>
    </row>
    <row r="2" spans="1:3">
      <c r="A2" s="59" t="s">
        <v>331</v>
      </c>
    </row>
    <row r="4" spans="1:3">
      <c r="B4" s="146" t="s">
        <v>50</v>
      </c>
      <c r="C4" s="147"/>
    </row>
    <row r="6" spans="1:3">
      <c r="A6" s="61"/>
      <c r="B6" s="62" t="s">
        <v>30</v>
      </c>
      <c r="C6" s="63" t="s">
        <v>333</v>
      </c>
    </row>
    <row r="7" spans="1:3">
      <c r="A7" s="61"/>
      <c r="B7" s="62" t="s">
        <v>31</v>
      </c>
      <c r="C7" s="64">
        <v>6623130658</v>
      </c>
    </row>
    <row r="8" spans="1:3">
      <c r="A8" s="65"/>
      <c r="B8" s="62" t="s">
        <v>32</v>
      </c>
      <c r="C8" s="66">
        <v>662301001</v>
      </c>
    </row>
    <row r="9" spans="1:3" ht="25.5">
      <c r="A9" s="65"/>
      <c r="B9" s="67" t="s">
        <v>33</v>
      </c>
      <c r="C9" s="68" t="s">
        <v>334</v>
      </c>
    </row>
    <row r="10" spans="1:3">
      <c r="A10" s="65"/>
      <c r="B10" s="69" t="s">
        <v>34</v>
      </c>
      <c r="C10" s="64" t="s">
        <v>335</v>
      </c>
    </row>
    <row r="11" spans="1:3" ht="25.5">
      <c r="A11" s="65"/>
      <c r="B11" s="69" t="s">
        <v>35</v>
      </c>
      <c r="C11" s="64" t="s">
        <v>336</v>
      </c>
    </row>
    <row r="12" spans="1:3">
      <c r="A12" s="65"/>
      <c r="B12" s="69" t="s">
        <v>68</v>
      </c>
      <c r="C12" s="64">
        <v>2022</v>
      </c>
    </row>
    <row r="13" spans="1:3">
      <c r="A13" s="65"/>
      <c r="B13" s="69"/>
      <c r="C13" s="70" t="s">
        <v>43</v>
      </c>
    </row>
    <row r="14" spans="1:3" ht="25.5">
      <c r="A14" s="65"/>
      <c r="B14" s="71" t="s">
        <v>36</v>
      </c>
      <c r="C14" s="64" t="s">
        <v>337</v>
      </c>
    </row>
    <row r="15" spans="1:3" ht="25.5">
      <c r="A15" s="65"/>
      <c r="B15" s="71" t="s">
        <v>37</v>
      </c>
      <c r="C15" s="64" t="s">
        <v>337</v>
      </c>
    </row>
    <row r="16" spans="1:3">
      <c r="A16" s="65"/>
      <c r="B16" s="71"/>
      <c r="C16" s="70" t="s">
        <v>44</v>
      </c>
    </row>
    <row r="17" spans="1:3">
      <c r="A17" s="65"/>
      <c r="B17" s="71" t="s">
        <v>38</v>
      </c>
      <c r="C17" s="64" t="s">
        <v>343</v>
      </c>
    </row>
    <row r="18" spans="1:3">
      <c r="A18" s="65"/>
      <c r="B18" s="71" t="s">
        <v>45</v>
      </c>
      <c r="C18" s="64" t="s">
        <v>338</v>
      </c>
    </row>
    <row r="19" spans="1:3" ht="25.5">
      <c r="A19" s="65"/>
      <c r="B19" s="72"/>
      <c r="C19" s="70" t="s">
        <v>42</v>
      </c>
    </row>
    <row r="20" spans="1:3">
      <c r="A20" s="65"/>
      <c r="B20" s="71" t="s">
        <v>38</v>
      </c>
      <c r="C20" s="73" t="s">
        <v>342</v>
      </c>
    </row>
    <row r="21" spans="1:3">
      <c r="A21" s="65"/>
      <c r="B21" s="71" t="s">
        <v>39</v>
      </c>
      <c r="C21" s="74" t="s">
        <v>339</v>
      </c>
    </row>
    <row r="22" spans="1:3">
      <c r="A22" s="65"/>
      <c r="B22" s="71" t="s">
        <v>40</v>
      </c>
      <c r="C22" s="73" t="s">
        <v>340</v>
      </c>
    </row>
    <row r="23" spans="1:3">
      <c r="A23" s="65"/>
      <c r="B23" s="71" t="s">
        <v>41</v>
      </c>
      <c r="C23" s="73" t="s">
        <v>341</v>
      </c>
    </row>
  </sheetData>
  <sheetProtection password="E96F" sheet="1" objects="1" scenarios="1"/>
  <mergeCells count="1">
    <mergeCell ref="B4:C4"/>
  </mergeCells>
  <dataValidations count="1">
    <dataValidation type="list" allowBlank="1" showInputMessage="1" showErrorMessage="1" sqref="C12">
      <formula1>Период</formula1>
    </dataValidation>
  </dataValidations>
  <pageMargins left="0.23622047244094491" right="0.23622047244094491" top="0" bottom="0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s"/>
  <dimension ref="A1:AQ38"/>
  <sheetViews>
    <sheetView view="pageBreakPreview" zoomScale="85" zoomScaleNormal="90" zoomScaleSheetLayoutView="85" workbookViewId="0"/>
  </sheetViews>
  <sheetFormatPr defaultRowHeight="15"/>
  <cols>
    <col min="1" max="1" width="10.28515625" style="58" customWidth="1"/>
    <col min="2" max="2" width="56.5703125" style="58" customWidth="1"/>
    <col min="3" max="4" width="22.42578125" style="58" customWidth="1"/>
    <col min="5" max="5" width="33.7109375" style="58" customWidth="1"/>
    <col min="6" max="7" width="21.5703125" style="58" customWidth="1"/>
    <col min="8" max="8" width="20.140625" style="58" customWidth="1"/>
    <col min="9" max="9" width="9.140625" style="58" customWidth="1"/>
    <col min="10" max="10" width="52.140625" style="58" customWidth="1"/>
    <col min="11" max="11" width="18.140625" style="58" customWidth="1"/>
    <col min="12" max="12" width="26.7109375" style="58" customWidth="1"/>
    <col min="13" max="13" width="32.28515625" style="58" customWidth="1"/>
    <col min="14" max="14" width="49.42578125" style="58" customWidth="1"/>
    <col min="15" max="15" width="19.7109375" style="58" bestFit="1" customWidth="1"/>
    <col min="16" max="16" width="19.7109375" style="58" customWidth="1"/>
    <col min="17" max="17" width="9.140625" style="58"/>
    <col min="18" max="18" width="49.42578125" style="58" customWidth="1"/>
    <col min="19" max="19" width="32.28515625" style="58" customWidth="1"/>
    <col min="20" max="20" width="35.140625" style="58" customWidth="1"/>
    <col min="21" max="21" width="24.85546875" style="58" customWidth="1"/>
    <col min="22" max="22" width="9.140625" style="58"/>
    <col min="23" max="23" width="55" style="58" customWidth="1"/>
    <col min="24" max="24" width="29.5703125" style="58" customWidth="1"/>
    <col min="25" max="25" width="36.140625" style="58" customWidth="1"/>
    <col min="26" max="26" width="29.42578125" style="58" customWidth="1"/>
    <col min="27" max="27" width="9.140625" style="58"/>
    <col min="28" max="28" width="56" style="58" customWidth="1"/>
    <col min="29" max="29" width="36.28515625" style="58" customWidth="1"/>
    <col min="30" max="30" width="27.28515625" style="58" customWidth="1"/>
    <col min="31" max="31" width="23.42578125" style="58" bestFit="1" customWidth="1"/>
    <col min="32" max="32" width="9.140625" style="58"/>
    <col min="33" max="35" width="51.85546875" style="58" customWidth="1"/>
    <col min="36" max="36" width="19" style="58" customWidth="1"/>
    <col min="37" max="37" width="9.140625" style="58"/>
    <col min="38" max="38" width="53.42578125" style="58" customWidth="1"/>
    <col min="39" max="39" width="22.140625" style="58" customWidth="1"/>
    <col min="40" max="40" width="23" style="58" customWidth="1"/>
    <col min="41" max="41" width="19.5703125" style="58" customWidth="1"/>
    <col min="42" max="42" width="13.85546875" style="58" customWidth="1"/>
    <col min="43" max="43" width="15.7109375" style="58" customWidth="1"/>
    <col min="44" max="16384" width="9.140625" style="58"/>
  </cols>
  <sheetData>
    <row r="1" spans="1:43">
      <c r="B1" s="58" t="s">
        <v>232</v>
      </c>
      <c r="C1" s="58" t="s">
        <v>233</v>
      </c>
      <c r="D1" s="58" t="s">
        <v>234</v>
      </c>
      <c r="E1" s="58" t="s">
        <v>235</v>
      </c>
      <c r="F1" s="58" t="s">
        <v>236</v>
      </c>
      <c r="G1" s="58" t="s">
        <v>237</v>
      </c>
      <c r="J1" s="58" t="s">
        <v>238</v>
      </c>
      <c r="K1" s="58" t="s">
        <v>239</v>
      </c>
      <c r="L1" s="58" t="s">
        <v>240</v>
      </c>
      <c r="M1" s="58" t="s">
        <v>241</v>
      </c>
      <c r="N1" s="58" t="s">
        <v>242</v>
      </c>
      <c r="O1" s="58" t="s">
        <v>243</v>
      </c>
      <c r="R1" s="58" t="s">
        <v>244</v>
      </c>
      <c r="S1" s="58" t="s">
        <v>245</v>
      </c>
      <c r="T1" s="58" t="s">
        <v>246</v>
      </c>
      <c r="U1" s="58" t="s">
        <v>247</v>
      </c>
      <c r="W1" s="58" t="s">
        <v>248</v>
      </c>
      <c r="X1" s="58" t="s">
        <v>249</v>
      </c>
      <c r="Y1" s="58" t="s">
        <v>250</v>
      </c>
      <c r="Z1" s="58" t="s">
        <v>251</v>
      </c>
      <c r="AB1" s="58" t="s">
        <v>252</v>
      </c>
      <c r="AC1" s="58" t="s">
        <v>253</v>
      </c>
      <c r="AD1" s="58" t="s">
        <v>254</v>
      </c>
      <c r="AE1" s="58" t="s">
        <v>274</v>
      </c>
      <c r="AG1" s="58" t="s">
        <v>262</v>
      </c>
      <c r="AH1" s="58" t="s">
        <v>263</v>
      </c>
      <c r="AI1" s="58" t="s">
        <v>264</v>
      </c>
      <c r="AJ1" s="58" t="s">
        <v>281</v>
      </c>
      <c r="AL1" s="58" t="s">
        <v>255</v>
      </c>
      <c r="AM1" s="58" t="s">
        <v>256</v>
      </c>
      <c r="AN1" s="58" t="s">
        <v>257</v>
      </c>
      <c r="AO1" s="58" t="s">
        <v>283</v>
      </c>
      <c r="AP1" s="58" t="s">
        <v>284</v>
      </c>
      <c r="AQ1" s="58" t="s">
        <v>285</v>
      </c>
    </row>
    <row r="2" spans="1:43">
      <c r="B2" s="5" t="s">
        <v>216</v>
      </c>
      <c r="C2" s="5"/>
      <c r="D2" s="5"/>
      <c r="E2" s="5"/>
      <c r="F2" s="5"/>
      <c r="G2" s="5"/>
      <c r="H2" s="5"/>
      <c r="J2" s="5" t="s">
        <v>217</v>
      </c>
      <c r="K2" s="5"/>
      <c r="L2" s="5"/>
      <c r="M2" s="5"/>
      <c r="N2" s="5"/>
      <c r="O2" s="5"/>
      <c r="P2" s="5"/>
      <c r="R2" s="5" t="s">
        <v>218</v>
      </c>
      <c r="S2" s="5"/>
      <c r="T2" s="5"/>
      <c r="U2" s="5"/>
      <c r="W2" s="5" t="s">
        <v>219</v>
      </c>
      <c r="X2" s="5"/>
      <c r="Y2" s="5"/>
      <c r="Z2" s="5"/>
      <c r="AB2" s="5" t="s">
        <v>220</v>
      </c>
      <c r="AC2" s="5"/>
      <c r="AD2" s="5"/>
      <c r="AE2" s="5"/>
      <c r="AG2" s="5" t="s">
        <v>221</v>
      </c>
      <c r="AH2" s="5"/>
      <c r="AI2" s="5"/>
      <c r="AJ2" s="5"/>
      <c r="AL2" s="5" t="s">
        <v>222</v>
      </c>
    </row>
    <row r="3" spans="1:43" ht="37.5" customHeight="1">
      <c r="B3" s="195" t="s">
        <v>98</v>
      </c>
      <c r="C3" s="195"/>
      <c r="D3" s="195"/>
      <c r="E3" s="195"/>
      <c r="F3" s="195"/>
      <c r="G3" s="195"/>
      <c r="H3" s="53"/>
      <c r="J3" s="195" t="s">
        <v>125</v>
      </c>
      <c r="K3" s="195"/>
      <c r="L3" s="195"/>
      <c r="M3" s="195"/>
      <c r="N3" s="195"/>
      <c r="O3" s="195"/>
      <c r="P3" s="195"/>
      <c r="Q3" s="145"/>
      <c r="R3" s="197" t="s">
        <v>293</v>
      </c>
      <c r="S3" s="197"/>
      <c r="T3" s="197"/>
      <c r="U3" s="197"/>
      <c r="W3" s="197" t="s">
        <v>294</v>
      </c>
      <c r="X3" s="197"/>
      <c r="Y3" s="197"/>
      <c r="Z3" s="197"/>
      <c r="AB3" s="193" t="s">
        <v>194</v>
      </c>
      <c r="AC3" s="194"/>
      <c r="AD3" s="194"/>
      <c r="AE3" s="194"/>
      <c r="AG3" s="193" t="s">
        <v>298</v>
      </c>
      <c r="AH3" s="194"/>
      <c r="AI3" s="194"/>
      <c r="AJ3" s="194"/>
      <c r="AL3" s="193" t="s">
        <v>207</v>
      </c>
      <c r="AM3" s="194"/>
      <c r="AN3" s="194"/>
      <c r="AO3" s="196"/>
    </row>
    <row r="4" spans="1:43" ht="47.25" customHeight="1">
      <c r="A4" s="32"/>
      <c r="B4" s="10" t="s">
        <v>99</v>
      </c>
      <c r="C4" s="12" t="s">
        <v>105</v>
      </c>
      <c r="D4" s="10" t="s">
        <v>108</v>
      </c>
      <c r="E4" s="10" t="s">
        <v>113</v>
      </c>
      <c r="F4" s="10" t="s">
        <v>120</v>
      </c>
      <c r="G4" s="10" t="s">
        <v>123</v>
      </c>
      <c r="H4" s="32"/>
      <c r="J4" s="54" t="s">
        <v>126</v>
      </c>
      <c r="K4" s="55" t="s">
        <v>133</v>
      </c>
      <c r="L4" s="54" t="s">
        <v>136</v>
      </c>
      <c r="M4" s="54" t="s">
        <v>113</v>
      </c>
      <c r="N4" s="56" t="s">
        <v>143</v>
      </c>
      <c r="O4" s="54" t="s">
        <v>123</v>
      </c>
      <c r="P4" s="32"/>
      <c r="Q4" s="145"/>
      <c r="R4" s="10" t="s">
        <v>151</v>
      </c>
      <c r="S4" s="12" t="s">
        <v>158</v>
      </c>
      <c r="T4" s="13" t="s">
        <v>164</v>
      </c>
      <c r="U4" s="10" t="s">
        <v>123</v>
      </c>
      <c r="W4" s="7" t="s">
        <v>169</v>
      </c>
      <c r="X4" s="7" t="s">
        <v>175</v>
      </c>
      <c r="Y4" s="9" t="s">
        <v>178</v>
      </c>
      <c r="Z4" s="20" t="s">
        <v>190</v>
      </c>
      <c r="AB4" s="7" t="s">
        <v>175</v>
      </c>
      <c r="AC4" s="12" t="s">
        <v>178</v>
      </c>
      <c r="AD4" s="10" t="s">
        <v>169</v>
      </c>
      <c r="AE4" s="20" t="s">
        <v>297</v>
      </c>
      <c r="AG4" s="10" t="s">
        <v>175</v>
      </c>
      <c r="AH4" s="12" t="s">
        <v>178</v>
      </c>
      <c r="AI4" s="10" t="s">
        <v>169</v>
      </c>
      <c r="AJ4" s="20" t="s">
        <v>280</v>
      </c>
      <c r="AL4" s="10" t="s">
        <v>208</v>
      </c>
      <c r="AM4" s="12" t="s">
        <v>211</v>
      </c>
      <c r="AN4" s="10" t="s">
        <v>169</v>
      </c>
      <c r="AO4" s="32"/>
    </row>
    <row r="5" spans="1:43" ht="15" customHeight="1">
      <c r="A5" s="22"/>
      <c r="B5" s="11" t="s">
        <v>100</v>
      </c>
      <c r="C5" s="11" t="s">
        <v>106</v>
      </c>
      <c r="D5" s="11" t="s">
        <v>109</v>
      </c>
      <c r="E5" s="11" t="s">
        <v>114</v>
      </c>
      <c r="F5" s="11" t="s">
        <v>121</v>
      </c>
      <c r="G5" s="11" t="s">
        <v>72</v>
      </c>
      <c r="H5" s="22"/>
      <c r="J5" s="11" t="s">
        <v>127</v>
      </c>
      <c r="K5" s="11" t="s">
        <v>134</v>
      </c>
      <c r="L5" s="11" t="s">
        <v>137</v>
      </c>
      <c r="M5" s="11" t="s">
        <v>114</v>
      </c>
      <c r="N5" s="11" t="s">
        <v>144</v>
      </c>
      <c r="O5" s="11" t="s">
        <v>72</v>
      </c>
      <c r="P5" s="22"/>
      <c r="Q5" s="145"/>
      <c r="R5" s="11" t="s">
        <v>152</v>
      </c>
      <c r="S5" s="11" t="s">
        <v>159</v>
      </c>
      <c r="T5" s="11" t="s">
        <v>165</v>
      </c>
      <c r="U5" s="11" t="s">
        <v>72</v>
      </c>
      <c r="W5" s="11" t="s">
        <v>170</v>
      </c>
      <c r="X5" s="23" t="s">
        <v>176</v>
      </c>
      <c r="Y5" s="8" t="s">
        <v>179</v>
      </c>
      <c r="Z5" s="11" t="s">
        <v>191</v>
      </c>
      <c r="AB5" s="14" t="s">
        <v>176</v>
      </c>
      <c r="AC5" s="11" t="s">
        <v>179</v>
      </c>
      <c r="AD5" s="11" t="s">
        <v>79</v>
      </c>
      <c r="AE5" s="11" t="s">
        <v>276</v>
      </c>
      <c r="AG5" s="14" t="s">
        <v>176</v>
      </c>
      <c r="AH5" s="11" t="s">
        <v>196</v>
      </c>
      <c r="AI5" s="11" t="s">
        <v>83</v>
      </c>
      <c r="AJ5" s="11" t="s">
        <v>276</v>
      </c>
      <c r="AL5" s="24" t="s">
        <v>209</v>
      </c>
      <c r="AM5" s="11" t="s">
        <v>212</v>
      </c>
      <c r="AN5" s="11" t="s">
        <v>72</v>
      </c>
      <c r="AO5" s="11" t="s">
        <v>72</v>
      </c>
      <c r="AP5" s="11" t="s">
        <v>72</v>
      </c>
      <c r="AQ5" s="11" t="s">
        <v>149</v>
      </c>
    </row>
    <row r="6" spans="1:43" ht="15" customHeight="1">
      <c r="A6" s="22"/>
      <c r="B6" s="11" t="s">
        <v>101</v>
      </c>
      <c r="C6" s="11" t="s">
        <v>107</v>
      </c>
      <c r="D6" s="11" t="s">
        <v>110</v>
      </c>
      <c r="E6" s="11" t="s">
        <v>115</v>
      </c>
      <c r="F6" s="11" t="s">
        <v>122</v>
      </c>
      <c r="G6" s="11" t="s">
        <v>73</v>
      </c>
      <c r="H6" s="22"/>
      <c r="J6" s="11" t="s">
        <v>128</v>
      </c>
      <c r="K6" s="11" t="s">
        <v>135</v>
      </c>
      <c r="L6" s="11" t="s">
        <v>138</v>
      </c>
      <c r="M6" s="11" t="s">
        <v>115</v>
      </c>
      <c r="N6" s="11" t="s">
        <v>145</v>
      </c>
      <c r="O6" s="11" t="s">
        <v>149</v>
      </c>
      <c r="P6" s="22"/>
      <c r="Q6" s="145"/>
      <c r="R6" s="11" t="s">
        <v>153</v>
      </c>
      <c r="S6" s="11" t="s">
        <v>160</v>
      </c>
      <c r="T6" s="11" t="s">
        <v>166</v>
      </c>
      <c r="U6" s="11" t="s">
        <v>73</v>
      </c>
      <c r="W6" s="11" t="s">
        <v>171</v>
      </c>
      <c r="X6" s="23" t="s">
        <v>177</v>
      </c>
      <c r="Y6" s="11" t="s">
        <v>180</v>
      </c>
      <c r="Z6" s="11" t="s">
        <v>192</v>
      </c>
      <c r="AB6" s="14" t="s">
        <v>177</v>
      </c>
      <c r="AC6" s="11" t="s">
        <v>180</v>
      </c>
      <c r="AD6" s="11" t="s">
        <v>80</v>
      </c>
      <c r="AE6" s="11" t="s">
        <v>275</v>
      </c>
      <c r="AG6" s="14" t="s">
        <v>177</v>
      </c>
      <c r="AH6" s="11" t="s">
        <v>197</v>
      </c>
      <c r="AI6" s="11" t="s">
        <v>206</v>
      </c>
      <c r="AJ6" s="11" t="s">
        <v>275</v>
      </c>
      <c r="AL6" s="14" t="s">
        <v>210</v>
      </c>
      <c r="AM6" s="11" t="s">
        <v>213</v>
      </c>
      <c r="AN6" s="11" t="s">
        <v>149</v>
      </c>
      <c r="AO6" s="11" t="s">
        <v>73</v>
      </c>
      <c r="AP6" s="11" t="s">
        <v>73</v>
      </c>
      <c r="AQ6" s="11" t="s">
        <v>282</v>
      </c>
    </row>
    <row r="7" spans="1:43" ht="43.5" customHeight="1">
      <c r="A7" s="22"/>
      <c r="B7" s="11" t="s">
        <v>102</v>
      </c>
      <c r="C7" s="21"/>
      <c r="D7" s="11" t="s">
        <v>111</v>
      </c>
      <c r="E7" s="11" t="s">
        <v>116</v>
      </c>
      <c r="F7" s="21"/>
      <c r="G7" s="11" t="s">
        <v>124</v>
      </c>
      <c r="H7" s="21"/>
      <c r="I7" s="6"/>
      <c r="J7" s="11" t="s">
        <v>129</v>
      </c>
      <c r="K7" s="22"/>
      <c r="L7" s="22"/>
      <c r="M7" s="11" t="s">
        <v>116</v>
      </c>
      <c r="N7" s="11" t="s">
        <v>146</v>
      </c>
      <c r="O7" s="11" t="s">
        <v>150</v>
      </c>
      <c r="P7" s="22"/>
      <c r="Q7" s="145"/>
      <c r="R7" s="17" t="s">
        <v>154</v>
      </c>
      <c r="S7" s="11" t="s">
        <v>161</v>
      </c>
      <c r="T7" s="11" t="s">
        <v>167</v>
      </c>
      <c r="U7" s="11" t="s">
        <v>74</v>
      </c>
      <c r="W7" s="17" t="s">
        <v>80</v>
      </c>
      <c r="X7" s="25"/>
      <c r="Y7" s="11" t="s">
        <v>181</v>
      </c>
      <c r="Z7" s="11" t="s">
        <v>193</v>
      </c>
      <c r="AB7" s="26"/>
      <c r="AC7" s="11" t="s">
        <v>181</v>
      </c>
      <c r="AD7" s="26"/>
      <c r="AE7" s="26"/>
      <c r="AG7" s="26"/>
      <c r="AH7" s="11" t="s">
        <v>198</v>
      </c>
      <c r="AI7" s="11" t="s">
        <v>84</v>
      </c>
      <c r="AJ7" s="21"/>
      <c r="AL7" s="26"/>
      <c r="AM7" s="11" t="s">
        <v>214</v>
      </c>
      <c r="AN7" s="11" t="s">
        <v>73</v>
      </c>
      <c r="AP7" s="11" t="s">
        <v>74</v>
      </c>
      <c r="AQ7" s="11" t="s">
        <v>74</v>
      </c>
    </row>
    <row r="8" spans="1:43" ht="32.25" customHeight="1">
      <c r="A8" s="6"/>
      <c r="B8" s="4" t="s">
        <v>103</v>
      </c>
      <c r="C8" s="27"/>
      <c r="D8" s="11" t="s">
        <v>112</v>
      </c>
      <c r="E8" s="11" t="s">
        <v>117</v>
      </c>
      <c r="F8" s="27"/>
      <c r="G8" s="11" t="s">
        <v>75</v>
      </c>
      <c r="H8" s="21"/>
      <c r="I8" s="6"/>
      <c r="J8" s="11" t="s">
        <v>130</v>
      </c>
      <c r="K8" s="22"/>
      <c r="L8" s="22"/>
      <c r="M8" s="11" t="s">
        <v>139</v>
      </c>
      <c r="N8" s="11" t="s">
        <v>147</v>
      </c>
      <c r="O8" s="11" t="s">
        <v>124</v>
      </c>
      <c r="P8" s="22"/>
      <c r="Q8" s="145"/>
      <c r="R8" s="16" t="s">
        <v>155</v>
      </c>
      <c r="S8" s="11" t="s">
        <v>162</v>
      </c>
      <c r="T8" s="11" t="s">
        <v>168</v>
      </c>
      <c r="U8" s="11" t="s">
        <v>75</v>
      </c>
      <c r="W8" s="16" t="s">
        <v>172</v>
      </c>
      <c r="X8" s="28"/>
      <c r="Y8" s="11" t="s">
        <v>182</v>
      </c>
      <c r="Z8" s="16" t="s">
        <v>288</v>
      </c>
      <c r="AB8" s="22"/>
      <c r="AC8" s="29" t="s">
        <v>182</v>
      </c>
      <c r="AD8" s="22"/>
      <c r="AE8" s="22"/>
      <c r="AG8" s="22"/>
      <c r="AH8" s="11" t="s">
        <v>199</v>
      </c>
      <c r="AI8" s="11" t="s">
        <v>85</v>
      </c>
      <c r="AJ8" s="21"/>
      <c r="AL8" s="22"/>
      <c r="AN8" s="11" t="s">
        <v>282</v>
      </c>
      <c r="AP8" s="11" t="s">
        <v>75</v>
      </c>
      <c r="AQ8" s="11" t="s">
        <v>75</v>
      </c>
    </row>
    <row r="9" spans="1:43" ht="32.25" customHeight="1">
      <c r="A9" s="6"/>
      <c r="B9" s="11" t="s">
        <v>104</v>
      </c>
      <c r="C9" s="21"/>
      <c r="D9" s="21"/>
      <c r="E9" s="11" t="s">
        <v>118</v>
      </c>
      <c r="F9" s="21"/>
      <c r="G9" s="21"/>
      <c r="H9" s="21"/>
      <c r="I9" s="6"/>
      <c r="J9" s="11" t="s">
        <v>131</v>
      </c>
      <c r="K9" s="22"/>
      <c r="L9" s="22"/>
      <c r="M9" s="11" t="s">
        <v>140</v>
      </c>
      <c r="N9" s="11" t="s">
        <v>148</v>
      </c>
      <c r="O9" s="11" t="s">
        <v>75</v>
      </c>
      <c r="P9" s="22"/>
      <c r="Q9" s="145"/>
      <c r="R9" s="16" t="s">
        <v>156</v>
      </c>
      <c r="S9" s="11" t="s">
        <v>163</v>
      </c>
      <c r="T9" s="28"/>
      <c r="U9" s="28"/>
      <c r="W9" s="16" t="s">
        <v>173</v>
      </c>
      <c r="X9" s="28"/>
      <c r="Y9" s="11" t="s">
        <v>295</v>
      </c>
      <c r="Z9" s="28"/>
      <c r="AB9" s="22"/>
      <c r="AC9" s="29" t="s">
        <v>295</v>
      </c>
      <c r="AD9" s="22"/>
      <c r="AE9" s="22"/>
      <c r="AG9" s="22"/>
      <c r="AH9" s="11" t="s">
        <v>200</v>
      </c>
      <c r="AI9" s="11" t="s">
        <v>86</v>
      </c>
      <c r="AJ9" s="21"/>
      <c r="AL9" s="22"/>
      <c r="AN9" s="11" t="s">
        <v>74</v>
      </c>
    </row>
    <row r="10" spans="1:43" ht="15" customHeight="1">
      <c r="B10" s="26"/>
      <c r="C10" s="26"/>
      <c r="D10" s="26"/>
      <c r="E10" s="29" t="s">
        <v>119</v>
      </c>
      <c r="F10" s="26"/>
      <c r="G10" s="26"/>
      <c r="H10" s="26"/>
      <c r="J10" s="11" t="s">
        <v>132</v>
      </c>
      <c r="K10" s="22"/>
      <c r="L10" s="22"/>
      <c r="M10" s="11" t="s">
        <v>141</v>
      </c>
      <c r="N10" s="22"/>
      <c r="O10" s="22"/>
      <c r="P10" s="22"/>
      <c r="Q10" s="145"/>
      <c r="R10" s="11" t="s">
        <v>157</v>
      </c>
      <c r="S10" s="21"/>
      <c r="T10" s="21"/>
      <c r="U10" s="21"/>
      <c r="W10" s="16" t="s">
        <v>174</v>
      </c>
      <c r="X10" s="28"/>
      <c r="Y10" s="11" t="s">
        <v>296</v>
      </c>
      <c r="Z10" s="28"/>
      <c r="AB10" s="22"/>
      <c r="AC10" s="29" t="s">
        <v>296</v>
      </c>
      <c r="AD10" s="22"/>
      <c r="AE10" s="22"/>
      <c r="AG10" s="22"/>
      <c r="AH10" s="11" t="s">
        <v>201</v>
      </c>
      <c r="AI10" s="21"/>
      <c r="AJ10" s="21"/>
      <c r="AL10" s="22"/>
      <c r="AN10" s="11" t="s">
        <v>75</v>
      </c>
    </row>
    <row r="11" spans="1:43">
      <c r="B11" s="22"/>
      <c r="C11" s="22"/>
      <c r="D11" s="22"/>
      <c r="E11" s="22"/>
      <c r="F11" s="22"/>
      <c r="G11" s="22"/>
      <c r="H11" s="22"/>
      <c r="J11" s="11" t="s">
        <v>278</v>
      </c>
      <c r="K11" s="26"/>
      <c r="L11" s="26"/>
      <c r="M11" s="11" t="s">
        <v>142</v>
      </c>
      <c r="N11" s="26"/>
      <c r="O11" s="26"/>
      <c r="P11" s="26"/>
      <c r="Q11" s="145"/>
      <c r="R11" s="26"/>
      <c r="S11" s="26"/>
      <c r="T11" s="26"/>
      <c r="U11" s="26"/>
      <c r="W11" s="19"/>
      <c r="X11" s="19"/>
      <c r="Y11" s="11" t="s">
        <v>183</v>
      </c>
      <c r="Z11" s="19"/>
      <c r="AB11" s="22"/>
      <c r="AC11" s="29" t="s">
        <v>183</v>
      </c>
      <c r="AD11" s="22"/>
      <c r="AE11" s="22"/>
      <c r="AG11" s="22"/>
      <c r="AH11" s="11" t="s">
        <v>202</v>
      </c>
      <c r="AI11" s="21"/>
      <c r="AJ11" s="21"/>
      <c r="AL11" s="19"/>
    </row>
    <row r="12" spans="1:43" ht="15" customHeight="1">
      <c r="B12" s="22"/>
      <c r="C12" s="22"/>
      <c r="D12" s="22"/>
      <c r="E12" s="22"/>
      <c r="F12" s="22"/>
      <c r="G12" s="22"/>
      <c r="H12" s="22"/>
      <c r="J12" s="22"/>
      <c r="K12" s="22"/>
      <c r="L12" s="22"/>
      <c r="M12" s="11" t="s">
        <v>118</v>
      </c>
      <c r="N12" s="22"/>
      <c r="O12" s="22"/>
      <c r="P12" s="22"/>
      <c r="Q12" s="145"/>
      <c r="R12" s="22"/>
      <c r="S12" s="22"/>
      <c r="T12" s="22"/>
      <c r="U12" s="22"/>
      <c r="W12" s="30"/>
      <c r="X12" s="30"/>
      <c r="Y12" s="29" t="s">
        <v>184</v>
      </c>
      <c r="Z12" s="30"/>
      <c r="AB12" s="22"/>
      <c r="AC12" s="29" t="s">
        <v>184</v>
      </c>
      <c r="AD12" s="22"/>
      <c r="AE12" s="22"/>
      <c r="AG12" s="22"/>
      <c r="AH12" s="11" t="s">
        <v>203</v>
      </c>
      <c r="AI12" s="21"/>
      <c r="AJ12" s="21"/>
      <c r="AL12" s="22"/>
    </row>
    <row r="13" spans="1:43" ht="15" customHeight="1">
      <c r="B13" s="19"/>
      <c r="C13" s="19"/>
      <c r="D13" s="19"/>
      <c r="E13" s="19"/>
      <c r="F13" s="19"/>
      <c r="G13" s="19"/>
      <c r="H13" s="19"/>
      <c r="J13" s="22"/>
      <c r="K13" s="22"/>
      <c r="L13" s="22"/>
      <c r="M13" s="11" t="s">
        <v>119</v>
      </c>
      <c r="N13" s="22"/>
      <c r="O13" s="22"/>
      <c r="P13" s="22"/>
      <c r="Q13" s="145"/>
      <c r="R13" s="22"/>
      <c r="S13" s="22"/>
      <c r="T13" s="22"/>
      <c r="U13" s="22"/>
      <c r="W13" s="30"/>
      <c r="X13" s="30"/>
      <c r="Y13" s="29" t="s">
        <v>185</v>
      </c>
      <c r="Z13" s="30"/>
      <c r="AB13" s="22"/>
      <c r="AC13" s="29" t="s">
        <v>185</v>
      </c>
      <c r="AD13" s="22"/>
      <c r="AE13" s="22"/>
      <c r="AG13" s="22"/>
      <c r="AH13" s="11" t="s">
        <v>204</v>
      </c>
      <c r="AI13" s="21"/>
      <c r="AJ13" s="21"/>
      <c r="AL13" s="22"/>
    </row>
    <row r="14" spans="1:43">
      <c r="B14" s="22"/>
      <c r="C14" s="22"/>
      <c r="D14" s="22"/>
      <c r="E14" s="22"/>
      <c r="F14" s="22"/>
      <c r="G14" s="22"/>
      <c r="H14" s="22"/>
      <c r="J14" s="19"/>
      <c r="K14" s="19"/>
      <c r="L14" s="19"/>
      <c r="M14" s="19"/>
      <c r="N14" s="19"/>
      <c r="O14" s="19"/>
      <c r="P14" s="19"/>
      <c r="Q14" s="145"/>
      <c r="R14" s="22"/>
      <c r="S14" s="22"/>
      <c r="T14" s="22"/>
      <c r="U14" s="22"/>
      <c r="W14" s="26"/>
      <c r="X14" s="26"/>
      <c r="Y14" s="29" t="s">
        <v>186</v>
      </c>
      <c r="Z14" s="26"/>
      <c r="AB14" s="22"/>
      <c r="AC14" s="29" t="s">
        <v>186</v>
      </c>
      <c r="AD14" s="22"/>
      <c r="AE14" s="22"/>
      <c r="AG14" s="22"/>
      <c r="AH14" s="11" t="s">
        <v>205</v>
      </c>
      <c r="AI14" s="21"/>
      <c r="AJ14" s="21"/>
      <c r="AL14" s="22"/>
    </row>
    <row r="15" spans="1:43">
      <c r="B15" s="22"/>
      <c r="C15" s="22"/>
      <c r="D15" s="22"/>
      <c r="E15" s="22"/>
      <c r="F15" s="22"/>
      <c r="G15" s="22"/>
      <c r="H15" s="22"/>
      <c r="J15" s="22"/>
      <c r="K15" s="22"/>
      <c r="L15" s="22"/>
      <c r="M15" s="22"/>
      <c r="N15" s="22"/>
      <c r="O15" s="22"/>
      <c r="P15" s="22"/>
      <c r="Q15" s="145"/>
      <c r="R15" s="22"/>
      <c r="S15" s="22"/>
      <c r="T15" s="22"/>
      <c r="U15" s="22"/>
      <c r="W15" s="22"/>
      <c r="X15" s="22"/>
      <c r="Y15" s="29" t="s">
        <v>187</v>
      </c>
      <c r="Z15" s="22"/>
      <c r="AB15" s="22"/>
      <c r="AC15" s="29" t="s">
        <v>187</v>
      </c>
      <c r="AD15" s="22"/>
      <c r="AE15" s="22"/>
      <c r="AG15" s="22"/>
      <c r="AH15" s="21"/>
      <c r="AI15" s="21"/>
      <c r="AJ15" s="21"/>
      <c r="AL15" s="22"/>
    </row>
    <row r="16" spans="1:43">
      <c r="B16" s="22"/>
      <c r="C16" s="22"/>
      <c r="D16" s="22"/>
      <c r="E16" s="22"/>
      <c r="F16" s="22"/>
      <c r="G16" s="22"/>
      <c r="H16" s="22"/>
      <c r="J16" s="22"/>
      <c r="K16" s="22"/>
      <c r="L16" s="22"/>
      <c r="M16" s="22"/>
      <c r="N16" s="22"/>
      <c r="O16" s="22"/>
      <c r="P16" s="22"/>
      <c r="Q16" s="145"/>
      <c r="R16" s="22"/>
      <c r="S16" s="22"/>
      <c r="T16" s="22"/>
      <c r="U16" s="22"/>
      <c r="W16" s="22"/>
      <c r="X16" s="22"/>
      <c r="Y16" s="29" t="s">
        <v>188</v>
      </c>
      <c r="Z16" s="22"/>
      <c r="AB16" s="22"/>
      <c r="AC16" s="29" t="s">
        <v>195</v>
      </c>
      <c r="AD16" s="22"/>
      <c r="AE16" s="22"/>
      <c r="AG16" s="22"/>
      <c r="AH16" s="21"/>
      <c r="AI16" s="21"/>
      <c r="AJ16" s="21"/>
      <c r="AL16" s="31"/>
    </row>
    <row r="17" spans="2:38" ht="17.25" customHeight="1">
      <c r="B17" s="22"/>
      <c r="C17" s="22"/>
      <c r="D17" s="22"/>
      <c r="E17" s="22"/>
      <c r="F17" s="22"/>
      <c r="G17" s="22"/>
      <c r="H17" s="22"/>
      <c r="J17" s="19"/>
      <c r="K17" s="19"/>
      <c r="L17" s="19"/>
      <c r="M17" s="19"/>
      <c r="N17" s="19"/>
      <c r="O17" s="19"/>
      <c r="P17" s="19"/>
      <c r="Q17" s="145"/>
      <c r="R17" s="32"/>
      <c r="S17" s="32"/>
      <c r="T17" s="32"/>
      <c r="U17" s="32"/>
      <c r="W17" s="22"/>
      <c r="X17" s="22"/>
      <c r="Y17" s="29" t="s">
        <v>189</v>
      </c>
      <c r="Z17" s="22"/>
      <c r="AB17" s="22"/>
      <c r="AC17" s="22"/>
      <c r="AD17" s="22"/>
      <c r="AE17" s="22"/>
      <c r="AG17" s="22"/>
      <c r="AH17" s="22"/>
      <c r="AI17" s="22"/>
      <c r="AJ17" s="22"/>
      <c r="AL17" s="15"/>
    </row>
    <row r="18" spans="2:38" ht="13.5" customHeight="1">
      <c r="B18" s="19"/>
      <c r="C18" s="19"/>
      <c r="D18" s="19"/>
      <c r="E18" s="19"/>
      <c r="F18" s="19"/>
      <c r="G18" s="19"/>
      <c r="H18" s="19"/>
      <c r="J18" s="22"/>
      <c r="K18" s="22"/>
      <c r="L18" s="22"/>
      <c r="M18" s="22"/>
      <c r="N18" s="22"/>
      <c r="O18" s="22"/>
      <c r="P18" s="22"/>
      <c r="Q18" s="145"/>
      <c r="R18" s="22"/>
      <c r="S18" s="22"/>
      <c r="T18" s="22"/>
      <c r="U18" s="22"/>
      <c r="W18" s="22"/>
      <c r="X18" s="22"/>
      <c r="Y18" s="22"/>
      <c r="Z18" s="22"/>
      <c r="AB18" s="22"/>
      <c r="AC18" s="22"/>
      <c r="AD18" s="22"/>
      <c r="AE18" s="22"/>
      <c r="AG18" s="19"/>
      <c r="AH18" s="19"/>
      <c r="AI18" s="19"/>
      <c r="AJ18" s="19"/>
      <c r="AL18" s="15"/>
    </row>
    <row r="19" spans="2:38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145"/>
      <c r="R19" s="22"/>
      <c r="S19" s="22"/>
      <c r="T19" s="22"/>
      <c r="U19" s="22"/>
      <c r="W19" s="22"/>
      <c r="X19" s="22"/>
      <c r="Y19" s="22"/>
      <c r="Z19" s="22"/>
      <c r="AB19" s="19"/>
      <c r="AC19" s="19"/>
      <c r="AD19" s="19"/>
      <c r="AE19" s="19"/>
      <c r="AG19" s="22"/>
      <c r="AH19" s="22"/>
      <c r="AI19" s="22"/>
      <c r="AJ19" s="22"/>
    </row>
    <row r="20" spans="2:38">
      <c r="B20" s="22"/>
      <c r="C20" s="22"/>
      <c r="D20" s="22"/>
      <c r="E20" s="22"/>
      <c r="F20" s="22"/>
      <c r="G20" s="22"/>
      <c r="H20" s="22"/>
      <c r="J20" s="22"/>
      <c r="K20" s="22"/>
      <c r="L20" s="22"/>
      <c r="M20" s="22"/>
      <c r="N20" s="22"/>
      <c r="O20" s="22"/>
      <c r="P20" s="22"/>
      <c r="Q20" s="145"/>
      <c r="R20" s="22"/>
      <c r="S20" s="22"/>
      <c r="T20" s="22"/>
      <c r="U20" s="22"/>
      <c r="W20" s="22"/>
      <c r="X20" s="22"/>
      <c r="Y20" s="22"/>
      <c r="Z20" s="22"/>
      <c r="AB20" s="22"/>
      <c r="AC20" s="22"/>
      <c r="AD20" s="22"/>
      <c r="AE20" s="22"/>
      <c r="AG20" s="22"/>
      <c r="AH20" s="22"/>
      <c r="AI20" s="22"/>
      <c r="AJ20" s="22"/>
    </row>
    <row r="21" spans="2:38">
      <c r="B21" s="22"/>
      <c r="C21" s="22"/>
      <c r="D21" s="22"/>
      <c r="E21" s="22"/>
      <c r="F21" s="22"/>
      <c r="G21" s="22"/>
      <c r="H21" s="22"/>
      <c r="J21" s="22"/>
      <c r="K21" s="22"/>
      <c r="L21" s="22"/>
      <c r="M21" s="22"/>
      <c r="N21" s="22"/>
      <c r="O21" s="22"/>
      <c r="P21" s="22"/>
      <c r="Q21" s="145"/>
      <c r="R21" s="22"/>
      <c r="S21" s="22"/>
      <c r="T21" s="22"/>
      <c r="U21" s="22"/>
      <c r="W21" s="22"/>
      <c r="X21" s="22"/>
      <c r="Y21" s="22"/>
      <c r="Z21" s="22"/>
      <c r="AB21" s="22"/>
      <c r="AC21" s="22"/>
      <c r="AD21" s="22"/>
      <c r="AE21" s="22"/>
      <c r="AG21" s="22"/>
      <c r="AH21" s="21"/>
      <c r="AI21" s="21"/>
      <c r="AJ21" s="21"/>
    </row>
    <row r="22" spans="2:38">
      <c r="B22" s="22"/>
      <c r="C22" s="22"/>
      <c r="D22" s="22"/>
      <c r="E22" s="22"/>
      <c r="F22" s="22"/>
      <c r="G22" s="22"/>
      <c r="H22" s="22"/>
      <c r="J22" s="22"/>
      <c r="K22" s="22"/>
      <c r="L22" s="22"/>
      <c r="M22" s="22"/>
      <c r="N22" s="22"/>
      <c r="O22" s="22"/>
      <c r="P22" s="22"/>
      <c r="Q22" s="145"/>
      <c r="R22" s="19"/>
      <c r="S22" s="19"/>
      <c r="T22" s="19"/>
      <c r="U22" s="19"/>
      <c r="W22" s="22"/>
      <c r="X22" s="22"/>
      <c r="Y22" s="22"/>
      <c r="Z22" s="22"/>
      <c r="AB22" s="145"/>
      <c r="AC22" s="145"/>
      <c r="AD22" s="145"/>
      <c r="AE22" s="145"/>
      <c r="AG22" s="22"/>
      <c r="AH22" s="21"/>
      <c r="AI22" s="21"/>
      <c r="AJ22" s="21"/>
    </row>
    <row r="23" spans="2:38">
      <c r="B23" s="22"/>
      <c r="C23" s="22"/>
      <c r="D23" s="22"/>
      <c r="E23" s="22"/>
      <c r="F23" s="22"/>
      <c r="G23" s="22"/>
      <c r="H23" s="22"/>
      <c r="J23" s="22"/>
      <c r="K23" s="22"/>
      <c r="L23" s="22"/>
      <c r="M23" s="22"/>
      <c r="N23" s="22"/>
      <c r="O23" s="22"/>
      <c r="P23" s="22"/>
      <c r="Q23" s="145"/>
      <c r="R23" s="22"/>
      <c r="S23" s="22"/>
      <c r="T23" s="22"/>
      <c r="U23" s="22"/>
      <c r="W23" s="22"/>
      <c r="X23" s="22"/>
      <c r="Y23" s="22"/>
      <c r="Z23" s="22"/>
      <c r="AC23" s="145"/>
      <c r="AD23" s="145"/>
      <c r="AE23" s="145"/>
      <c r="AG23" s="22"/>
      <c r="AH23" s="21"/>
      <c r="AI23" s="21"/>
      <c r="AJ23" s="21"/>
    </row>
    <row r="24" spans="2:38">
      <c r="B24" s="22"/>
      <c r="C24" s="22"/>
      <c r="D24" s="22"/>
      <c r="E24" s="22"/>
      <c r="F24" s="22"/>
      <c r="G24" s="22"/>
      <c r="H24" s="22"/>
      <c r="J24" s="22"/>
      <c r="K24" s="22"/>
      <c r="L24" s="22"/>
      <c r="M24" s="22"/>
      <c r="N24" s="22"/>
      <c r="O24" s="22"/>
      <c r="P24" s="22"/>
      <c r="Q24" s="145"/>
      <c r="R24" s="22"/>
      <c r="S24" s="22"/>
      <c r="T24" s="22"/>
      <c r="U24" s="22"/>
      <c r="W24" s="22"/>
      <c r="X24" s="22"/>
      <c r="Y24" s="22"/>
      <c r="Z24" s="22"/>
    </row>
    <row r="25" spans="2:38">
      <c r="B25" s="19"/>
      <c r="C25" s="19"/>
      <c r="D25" s="19"/>
      <c r="E25" s="19"/>
      <c r="F25" s="19"/>
      <c r="G25" s="19"/>
      <c r="H25" s="19"/>
      <c r="J25" s="22"/>
      <c r="K25" s="22"/>
      <c r="L25" s="22"/>
      <c r="M25" s="22"/>
      <c r="N25" s="22"/>
      <c r="O25" s="22"/>
      <c r="P25" s="22"/>
      <c r="Q25" s="145"/>
      <c r="R25" s="22"/>
      <c r="S25" s="22"/>
      <c r="T25" s="22"/>
      <c r="U25" s="22"/>
      <c r="W25" s="22"/>
      <c r="X25" s="22"/>
      <c r="Y25" s="22"/>
      <c r="Z25" s="22"/>
    </row>
    <row r="26" spans="2:38">
      <c r="B26" s="22"/>
      <c r="C26" s="22"/>
      <c r="D26" s="22"/>
      <c r="E26" s="22"/>
      <c r="F26" s="22"/>
      <c r="G26" s="22"/>
      <c r="H26" s="22"/>
      <c r="J26" s="22"/>
      <c r="K26" s="22"/>
      <c r="L26" s="22"/>
      <c r="M26" s="22"/>
      <c r="N26" s="22"/>
      <c r="O26" s="22"/>
      <c r="P26" s="22"/>
      <c r="Q26" s="145"/>
      <c r="R26" s="22"/>
      <c r="S26" s="22"/>
      <c r="T26" s="22"/>
      <c r="U26" s="22"/>
      <c r="W26" s="22"/>
      <c r="X26" s="22"/>
      <c r="Y26" s="22"/>
      <c r="Z26" s="22"/>
    </row>
    <row r="27" spans="2:38" ht="15" customHeight="1">
      <c r="B27" s="22"/>
      <c r="C27" s="22"/>
      <c r="D27" s="22"/>
      <c r="E27" s="22"/>
      <c r="F27" s="22"/>
      <c r="G27" s="22"/>
      <c r="H27" s="22"/>
      <c r="J27" s="32"/>
      <c r="K27" s="32"/>
      <c r="L27" s="32"/>
      <c r="M27" s="32"/>
      <c r="N27" s="32"/>
      <c r="O27" s="32"/>
      <c r="P27" s="32"/>
      <c r="Q27" s="145"/>
      <c r="R27" s="31"/>
      <c r="S27" s="31"/>
      <c r="T27" s="31"/>
      <c r="U27" s="31"/>
      <c r="W27" s="33"/>
      <c r="X27" s="33"/>
      <c r="Y27" s="22"/>
      <c r="Z27" s="33"/>
    </row>
    <row r="28" spans="2:38">
      <c r="B28" s="19"/>
      <c r="C28" s="19"/>
      <c r="D28" s="19"/>
      <c r="E28" s="19"/>
      <c r="F28" s="19"/>
      <c r="G28" s="19"/>
      <c r="H28" s="19"/>
      <c r="J28" s="22"/>
      <c r="K28" s="22"/>
      <c r="L28" s="22"/>
      <c r="M28" s="22"/>
      <c r="N28" s="22"/>
      <c r="O28" s="22"/>
      <c r="P28" s="22"/>
      <c r="Q28" s="145"/>
      <c r="W28" s="22"/>
      <c r="X28" s="22"/>
      <c r="Y28" s="33"/>
      <c r="Z28" s="22"/>
    </row>
    <row r="29" spans="2:38">
      <c r="B29" s="22"/>
      <c r="C29" s="22"/>
      <c r="D29" s="22"/>
      <c r="E29" s="22"/>
      <c r="F29" s="22"/>
      <c r="G29" s="22"/>
      <c r="H29" s="22"/>
      <c r="J29" s="22"/>
      <c r="K29" s="22"/>
      <c r="L29" s="22"/>
      <c r="M29" s="22"/>
      <c r="N29" s="22"/>
      <c r="O29" s="22"/>
      <c r="P29" s="22"/>
      <c r="Q29" s="145"/>
      <c r="W29" s="22"/>
      <c r="X29" s="22"/>
      <c r="Y29" s="22"/>
      <c r="Z29" s="21"/>
    </row>
    <row r="30" spans="2:38">
      <c r="B30" s="22"/>
      <c r="C30" s="22"/>
      <c r="D30" s="22"/>
      <c r="E30" s="22"/>
      <c r="F30" s="22"/>
      <c r="G30" s="22"/>
      <c r="H30" s="22"/>
      <c r="J30" s="22"/>
      <c r="K30" s="22"/>
      <c r="L30" s="22"/>
      <c r="M30" s="22"/>
      <c r="N30" s="22"/>
      <c r="O30" s="22"/>
      <c r="P30" s="22"/>
      <c r="Q30" s="145"/>
      <c r="W30" s="22"/>
      <c r="X30" s="22"/>
      <c r="Y30" s="21"/>
      <c r="Z30" s="21"/>
    </row>
    <row r="31" spans="2:38">
      <c r="B31" s="22"/>
      <c r="C31" s="22"/>
      <c r="D31" s="22"/>
      <c r="E31" s="22"/>
      <c r="F31" s="22"/>
      <c r="G31" s="22"/>
      <c r="H31" s="22"/>
      <c r="J31" s="22"/>
      <c r="K31" s="22"/>
      <c r="L31" s="22"/>
      <c r="M31" s="22"/>
      <c r="N31" s="22"/>
      <c r="O31" s="22"/>
      <c r="P31" s="22"/>
      <c r="Q31" s="145"/>
      <c r="Y31" s="21"/>
    </row>
    <row r="32" spans="2:38">
      <c r="B32" s="22"/>
      <c r="C32" s="22"/>
      <c r="D32" s="22"/>
      <c r="E32" s="22"/>
      <c r="F32" s="22"/>
      <c r="G32" s="22"/>
      <c r="H32" s="22"/>
      <c r="J32" s="22"/>
      <c r="K32" s="22"/>
      <c r="L32" s="22"/>
      <c r="M32" s="22"/>
      <c r="N32" s="22"/>
      <c r="O32" s="22"/>
      <c r="P32" s="22"/>
      <c r="Q32" s="145"/>
    </row>
    <row r="33" spans="2:17">
      <c r="B33" s="27"/>
      <c r="J33" s="19"/>
      <c r="K33" s="19"/>
      <c r="L33" s="19"/>
      <c r="M33" s="19"/>
      <c r="N33" s="19"/>
      <c r="O33" s="19"/>
      <c r="P33" s="19"/>
      <c r="Q33" s="145"/>
    </row>
    <row r="34" spans="2:17">
      <c r="J34" s="22"/>
      <c r="K34" s="22"/>
      <c r="L34" s="22"/>
      <c r="M34" s="22"/>
      <c r="N34" s="22"/>
      <c r="O34" s="22"/>
      <c r="P34" s="22"/>
      <c r="Q34" s="145"/>
    </row>
    <row r="35" spans="2:17">
      <c r="J35" s="22"/>
      <c r="K35" s="22"/>
      <c r="L35" s="22"/>
      <c r="M35" s="22"/>
      <c r="N35" s="22"/>
      <c r="O35" s="22"/>
      <c r="P35" s="22"/>
      <c r="Q35" s="145"/>
    </row>
    <row r="36" spans="2:17">
      <c r="J36" s="22"/>
      <c r="K36" s="22"/>
      <c r="L36" s="22"/>
      <c r="M36" s="22"/>
      <c r="N36" s="22"/>
      <c r="O36" s="22"/>
      <c r="P36" s="22"/>
      <c r="Q36" s="145"/>
    </row>
    <row r="37" spans="2:17">
      <c r="J37" s="22"/>
      <c r="K37" s="21"/>
      <c r="L37" s="21"/>
      <c r="M37" s="21"/>
      <c r="N37" s="21"/>
      <c r="O37" s="21"/>
      <c r="P37" s="21"/>
    </row>
    <row r="38" spans="2:17">
      <c r="J38" s="22"/>
      <c r="K38" s="21"/>
      <c r="L38" s="21"/>
      <c r="M38" s="21"/>
      <c r="N38" s="21"/>
      <c r="O38" s="21"/>
      <c r="P38" s="21"/>
    </row>
  </sheetData>
  <sheetProtection password="E96F" sheet="1" objects="1" scenarios="1"/>
  <mergeCells count="7">
    <mergeCell ref="AG3:AJ3"/>
    <mergeCell ref="B3:G3"/>
    <mergeCell ref="J3:P3"/>
    <mergeCell ref="AL3:AO3"/>
    <mergeCell ref="R3:U3"/>
    <mergeCell ref="W3:Z3"/>
    <mergeCell ref="AB3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">
    <pageSetUpPr fitToPage="1"/>
  </sheetPr>
  <dimension ref="B2:O38"/>
  <sheetViews>
    <sheetView workbookViewId="0">
      <selection activeCell="B13" sqref="B13:O13"/>
    </sheetView>
  </sheetViews>
  <sheetFormatPr defaultRowHeight="15"/>
  <cols>
    <col min="1" max="16384" width="9.140625" style="58"/>
  </cols>
  <sheetData>
    <row r="2" spans="2:15" ht="104.25" customHeight="1">
      <c r="B2" s="155" t="s">
        <v>290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2:15" ht="43.5" customHeight="1">
      <c r="B3" s="148" t="s">
        <v>316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2:15" ht="54" customHeight="1">
      <c r="B4" s="157" t="str">
        <f>"2. Показатели в приложении 1 заполняются в отношении построенных и введенных в эксплуатацию объектов электросетевого хозяйства "&amp;"ТСО за периоды "&amp;IF(Титульный!C12="","--- выберите период на листе Титульный.",(Титульный!C12-3)&amp;", "&amp;(Титульный!C12-2)&amp;", "&amp;(Титульный!C12-1)&amp;" годы.")</f>
        <v>2. Показатели в приложении 1 заполняются в отношении построенных и введенных в эксплуатацию объектов электросетевого хозяйства ТСО за периоды 2019, 2020, 2021 годы.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41.25" customHeight="1">
      <c r="B5" s="148" t="str">
        <f>"3. Показатели в приложении 1 заполняются для территорий городских населенных пунктов и для территорий, " &amp; "не относящихся к городским населенным пунктам без разделения по типу."</f>
        <v>3. Показатели в приложении 1 заполняются для территорий городских населенных пунктов и для территорий, не относящихся к городским населенным пунктам без разделения по типу.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2:15" ht="41.25" customHeight="1">
      <c r="B6" s="148" t="s">
        <v>313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2:15" ht="16.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5" ht="16.5">
      <c r="B8" s="154" t="s">
        <v>291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2:15" ht="33.75" customHeight="1">
      <c r="B9" s="148" t="s">
        <v>315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2:15" ht="51.75" customHeight="1">
      <c r="B10" s="148" t="s">
        <v>292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2:15" ht="56.25" hidden="1" customHeight="1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2:15" ht="52.5" customHeight="1">
      <c r="B12" s="148" t="s">
        <v>310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2:15" ht="39.75" customHeight="1">
      <c r="B13" s="148" t="s">
        <v>314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2:15" ht="66.75" customHeight="1">
      <c r="B14" s="148" t="s">
        <v>311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2:15" ht="32.25" customHeight="1">
      <c r="B15" s="148" t="s">
        <v>325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2:15" ht="72.75" customHeight="1">
      <c r="B16" s="148" t="s">
        <v>312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2:15" ht="52.5" customHeight="1">
      <c r="B17" s="148" t="str">
        <f>"8) За периоды " &amp;IF(Титульный!C12="","--- выберите период на листе Титульный --- ",(Титульный!C12-3)&amp;", "&amp;(Титульный!C12-2)&amp;", "&amp;(Титульный!C12-1)&amp;" годы ") &amp; "всем ТСО необходимо представить в РЭК Свердловской области документы, подтверждающие расходы на выполнение мероприятий по строительству объектов электросетевого хозяйства ТСО, а также на обеспечение средствами  коммерческого учета электрической энергии."</f>
        <v>8) За периоды 2019, 2020, 2021 годы всем ТСО необходимо представить в РЭК Свердловской области документы, подтверждающие расходы на выполнение мероприятий по строительству объектов электросетевого хозяйства ТСО, а также на обеспечение средствами  коммерческого учета электрической энергии.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9" spans="2:15" ht="16.5">
      <c r="B19" s="152" t="s">
        <v>67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2:15" ht="16.5">
      <c r="B20" s="153" t="str">
        <f>"1)           Приложение 2.1 заполняется за " &amp;IF(Титульный!C12="","--- выберите период на листе Титульный.",(Титульный!C12-3)&amp;" год.")</f>
        <v>1)           Приложение 2.1 заполняется за 2019 год.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2:15" ht="16.5">
      <c r="B21" s="153" t="str">
        <f>"2)           Приложение 2.2 заполняется за " &amp;IF(Титульный!C12="","--- выберите период на листе Титульный.",(Титульный!C12-2)&amp;" год.")</f>
        <v>2)           Приложение 2.2 заполняется за 2020 год.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2:15" ht="16.5">
      <c r="B22" s="153" t="str">
        <f>"3)           Приложение 2.3 заполняется за " &amp;IF(Титульный!C12="","--- выберите период на листе Титульный.",(Титульный!C12-1)&amp;" год.")</f>
        <v>3)           Приложение 2.3 заполняется за 2021 год.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5" ht="37.5" customHeight="1">
      <c r="B23" s="148" t="s">
        <v>317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2:15" ht="36.75" customHeight="1">
      <c r="B24" s="151" t="s">
        <v>307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2:15" ht="36.75" customHeight="1">
      <c r="B25" s="148" t="s">
        <v>318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5" ht="33.75" customHeight="1">
      <c r="B26" s="148" t="s">
        <v>319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2:15" ht="37.5" customHeight="1">
      <c r="B27" s="148" t="str">
        <f>"8)           За периоды " &amp;IF(Титульный!C12="","--- выберите период на листе Титульный --- ",(Титульный!C12-3)&amp;", "&amp;(Титульный!C12-2)&amp;", "&amp;(Титульный!C12-1)&amp;" годы ") &amp; "всем ТСО необходимо представить в РЭК Свердловской области документы, подтверждающие расходы, количество техприсоединений, объем максимальной мощности."</f>
        <v>8)           За периоды 2019, 2020, 2021 годы всем ТСО необходимо представить в РЭК Свердловской области документы, подтверждающие расходы, количество техприсоединений, объем максимальной мощности.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9" spans="2:15" ht="16.5">
      <c r="B29" s="150" t="s">
        <v>320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2:15" ht="34.5" customHeight="1">
      <c r="B30" s="148" t="s">
        <v>321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2:15" ht="36.75" customHeight="1">
      <c r="B31" s="148" t="s">
        <v>322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2:15" ht="35.25" customHeight="1">
      <c r="B32" s="148" t="s">
        <v>323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2:15" ht="20.25" customHeight="1">
      <c r="B33" s="148" t="s">
        <v>324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2:15" ht="32.25" customHeight="1">
      <c r="B34" s="148" t="str">
        <f>"5)          За периоды " &amp;IF(Титульный!C12="","--- выберите период на листе Титульный --- ",(Титульный!C12-3)&amp;", "&amp;(Титульный!C12-2)&amp;", "&amp;(Титульный!C12-1)&amp;" годы ") &amp; "всем ТСО необходимо представить в РЭК Свердловской области документы, подтверждающие расходы по технологическому присоединению."</f>
        <v>5)          За периоды 2019, 2020, 2021 годы всем ТСО необходимо представить в РЭК Свердловской области документы, подтверждающие расходы по технологическому присоединению.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8" spans="2:15" ht="18" customHeight="1"/>
  </sheetData>
  <sheetProtection password="E96F" sheet="1" objects="1" scenarios="1"/>
  <mergeCells count="31"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B15:O15"/>
    <mergeCell ref="B17:O17"/>
    <mergeCell ref="B19:O19"/>
    <mergeCell ref="B16:O16"/>
    <mergeCell ref="B20:O20"/>
    <mergeCell ref="B21:O21"/>
    <mergeCell ref="B22:O22"/>
    <mergeCell ref="B23:O23"/>
    <mergeCell ref="B24:O24"/>
    <mergeCell ref="B25:O25"/>
    <mergeCell ref="B32:O32"/>
    <mergeCell ref="B33:O33"/>
    <mergeCell ref="B34:O34"/>
    <mergeCell ref="B26:O26"/>
    <mergeCell ref="B27:O27"/>
    <mergeCell ref="B29:O29"/>
    <mergeCell ref="B30:O30"/>
    <mergeCell ref="B31:O31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11City1">
    <pageSetUpPr fitToPage="1"/>
  </sheetPr>
  <dimension ref="A1:AC128"/>
  <sheetViews>
    <sheetView topLeftCell="F11" zoomScale="70" zoomScaleNormal="70" zoomScaleSheetLayoutView="70" workbookViewId="0">
      <selection activeCell="Y74" sqref="Y74"/>
    </sheetView>
  </sheetViews>
  <sheetFormatPr defaultColWidth="14" defaultRowHeight="15.75"/>
  <cols>
    <col min="1" max="1" width="25.5703125" style="75" hidden="1" customWidth="1"/>
    <col min="2" max="3" width="13.7109375" style="75" hidden="1" customWidth="1"/>
    <col min="4" max="5" width="14.5703125" style="75" hidden="1" customWidth="1"/>
    <col min="6" max="6" width="10.42578125" style="76" customWidth="1"/>
    <col min="7" max="7" width="7.28515625" style="77" bestFit="1" customWidth="1"/>
    <col min="8" max="8" width="27.42578125" style="3" customWidth="1"/>
    <col min="9" max="9" width="25" style="3" customWidth="1"/>
    <col min="10" max="10" width="29.5703125" style="3" customWidth="1"/>
    <col min="11" max="11" width="25.28515625" style="3" customWidth="1"/>
    <col min="12" max="12" width="37.42578125" style="3" customWidth="1"/>
    <col min="13" max="13" width="27.42578125" style="3" customWidth="1"/>
    <col min="14" max="14" width="0" style="78" hidden="1" customWidth="1"/>
    <col min="15" max="15" width="23.42578125" style="79" customWidth="1"/>
    <col min="16" max="16" width="14.85546875" style="3" customWidth="1"/>
    <col min="17" max="17" width="23.140625" style="79" customWidth="1"/>
    <col min="18" max="18" width="0" style="78" hidden="1" customWidth="1"/>
    <col min="19" max="19" width="24.28515625" style="79" customWidth="1"/>
    <col min="20" max="20" width="16.7109375" style="3" customWidth="1"/>
    <col min="21" max="21" width="22.85546875" style="79" customWidth="1"/>
    <col min="22" max="22" width="0" style="78" hidden="1" customWidth="1"/>
    <col min="23" max="23" width="22.42578125" style="79" customWidth="1"/>
    <col min="24" max="24" width="15.85546875" style="3" customWidth="1"/>
    <col min="25" max="25" width="23" style="79" customWidth="1"/>
    <col min="26" max="26" width="0" style="78" hidden="1" customWidth="1"/>
    <col min="27" max="27" width="22.42578125" style="79" customWidth="1"/>
    <col min="28" max="28" width="15.85546875" style="3" customWidth="1"/>
    <col min="29" max="29" width="23" style="79" customWidth="1"/>
    <col min="30" max="16384" width="14" style="3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>
      <c r="H10" s="3" t="s">
        <v>97</v>
      </c>
    </row>
    <row r="11" spans="1:29" ht="62.25" customHeight="1">
      <c r="G11" s="158" t="s">
        <v>326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9" ht="75" customHeight="1">
      <c r="A12" s="34" t="s">
        <v>223</v>
      </c>
      <c r="B12" s="35" t="s">
        <v>224</v>
      </c>
      <c r="C12" s="35" t="s">
        <v>226</v>
      </c>
      <c r="D12" s="36" t="s">
        <v>228</v>
      </c>
      <c r="E12" s="36" t="s">
        <v>229</v>
      </c>
      <c r="G12" s="159" t="s">
        <v>302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29" ht="25.5" customHeight="1">
      <c r="E13" s="80"/>
      <c r="G13" s="160" t="s">
        <v>0</v>
      </c>
      <c r="H13" s="162" t="s">
        <v>93</v>
      </c>
      <c r="I13" s="163"/>
      <c r="J13" s="163"/>
      <c r="K13" s="163"/>
      <c r="L13" s="163"/>
      <c r="M13" s="164"/>
      <c r="N13" s="161" t="s">
        <v>301</v>
      </c>
      <c r="O13" s="161"/>
      <c r="P13" s="161"/>
      <c r="Q13" s="161"/>
      <c r="R13" s="161" t="s">
        <v>300</v>
      </c>
      <c r="S13" s="161"/>
      <c r="T13" s="161"/>
      <c r="U13" s="161"/>
      <c r="V13" s="161" t="s">
        <v>306</v>
      </c>
      <c r="W13" s="161"/>
      <c r="X13" s="161"/>
      <c r="Y13" s="161"/>
      <c r="Z13" s="161" t="s">
        <v>299</v>
      </c>
      <c r="AA13" s="161"/>
      <c r="AB13" s="161"/>
      <c r="AC13" s="161"/>
    </row>
    <row r="14" spans="1:29" ht="114.75" customHeight="1">
      <c r="E14" s="80"/>
      <c r="G14" s="160"/>
      <c r="H14" s="165"/>
      <c r="I14" s="159"/>
      <c r="J14" s="159"/>
      <c r="K14" s="159"/>
      <c r="L14" s="159"/>
      <c r="M14" s="166"/>
      <c r="N14" s="81" t="s">
        <v>1</v>
      </c>
      <c r="O14" s="82" t="s">
        <v>92</v>
      </c>
      <c r="P14" s="83" t="s">
        <v>9</v>
      </c>
      <c r="Q14" s="82" t="s">
        <v>89</v>
      </c>
      <c r="R14" s="81" t="s">
        <v>1</v>
      </c>
      <c r="S14" s="82" t="s">
        <v>92</v>
      </c>
      <c r="T14" s="83" t="s">
        <v>9</v>
      </c>
      <c r="U14" s="82" t="s">
        <v>89</v>
      </c>
      <c r="V14" s="81" t="s">
        <v>1</v>
      </c>
      <c r="W14" s="82" t="s">
        <v>92</v>
      </c>
      <c r="X14" s="83" t="s">
        <v>9</v>
      </c>
      <c r="Y14" s="82" t="s">
        <v>89</v>
      </c>
      <c r="Z14" s="81" t="s">
        <v>1</v>
      </c>
      <c r="AA14" s="82" t="s">
        <v>92</v>
      </c>
      <c r="AB14" s="83" t="s">
        <v>9</v>
      </c>
      <c r="AC14" s="82" t="s">
        <v>89</v>
      </c>
    </row>
    <row r="15" spans="1:29" s="89" customFormat="1">
      <c r="A15" s="84" t="s">
        <v>265</v>
      </c>
      <c r="B15" s="84"/>
      <c r="C15" s="84"/>
      <c r="D15" s="84"/>
      <c r="E15" s="85"/>
      <c r="F15" s="86"/>
      <c r="G15" s="87">
        <v>1</v>
      </c>
      <c r="H15" s="167">
        <v>2</v>
      </c>
      <c r="I15" s="168"/>
      <c r="J15" s="168"/>
      <c r="K15" s="168"/>
      <c r="L15" s="168"/>
      <c r="M15" s="169"/>
      <c r="N15" s="88">
        <v>3</v>
      </c>
      <c r="O15" s="88">
        <v>3</v>
      </c>
      <c r="P15" s="88">
        <v>4</v>
      </c>
      <c r="Q15" s="88">
        <v>5</v>
      </c>
      <c r="R15" s="88">
        <v>7</v>
      </c>
      <c r="S15" s="88">
        <v>6</v>
      </c>
      <c r="T15" s="88">
        <v>7</v>
      </c>
      <c r="U15" s="88">
        <v>8</v>
      </c>
      <c r="V15" s="88">
        <v>11</v>
      </c>
      <c r="W15" s="88">
        <v>9</v>
      </c>
      <c r="X15" s="88">
        <v>10</v>
      </c>
      <c r="Y15" s="88">
        <v>11</v>
      </c>
      <c r="Z15" s="88">
        <v>15</v>
      </c>
      <c r="AA15" s="88">
        <v>12</v>
      </c>
      <c r="AB15" s="88">
        <v>13</v>
      </c>
      <c r="AC15" s="88">
        <v>14</v>
      </c>
    </row>
    <row r="16" spans="1:29" ht="30.75" customHeight="1">
      <c r="E16" s="80"/>
      <c r="G16" s="47" t="s">
        <v>225</v>
      </c>
      <c r="H16" s="170" t="s">
        <v>90</v>
      </c>
      <c r="I16" s="171"/>
      <c r="J16" s="171"/>
      <c r="K16" s="171"/>
      <c r="L16" s="171"/>
      <c r="M16" s="172"/>
      <c r="N16" s="1"/>
      <c r="O16" s="2">
        <f>SUM(O18:O26)</f>
        <v>1.0549999999999999</v>
      </c>
      <c r="P16" s="2">
        <f>SUM(P18:P26)</f>
        <v>76</v>
      </c>
      <c r="Q16" s="2">
        <f>SUM(Q18:Q26)</f>
        <v>322.52175999999997</v>
      </c>
      <c r="R16" s="2"/>
      <c r="S16" s="2">
        <f>SUM(S18:S26)</f>
        <v>1.2089999999999999</v>
      </c>
      <c r="T16" s="2">
        <f>SUM(T18:T26)</f>
        <v>301</v>
      </c>
      <c r="U16" s="2">
        <f>SUM(U18:U26)</f>
        <v>863.91738999999995</v>
      </c>
      <c r="V16" s="2"/>
      <c r="W16" s="2">
        <f>SUM(W18:W26)</f>
        <v>4.5810000000000004</v>
      </c>
      <c r="X16" s="2">
        <f>SUM(X18:X26)</f>
        <v>340</v>
      </c>
      <c r="Y16" s="2">
        <f>SUM(Y18:Y26)</f>
        <v>3574.73902</v>
      </c>
      <c r="Z16" s="2"/>
      <c r="AA16" s="2">
        <f>SUM(AA18:AA26)</f>
        <v>0</v>
      </c>
      <c r="AB16" s="2">
        <f>SUM(AB18:AB26)</f>
        <v>0</v>
      </c>
      <c r="AC16" s="2">
        <f>SUM(AC18:AC26)</f>
        <v>0</v>
      </c>
    </row>
    <row r="17" spans="1:29" ht="33" customHeight="1">
      <c r="E17" s="80"/>
      <c r="G17" s="46"/>
      <c r="H17" s="18" t="s">
        <v>99</v>
      </c>
      <c r="I17" s="18" t="s">
        <v>105</v>
      </c>
      <c r="J17" s="18" t="s">
        <v>108</v>
      </c>
      <c r="K17" s="18" t="s">
        <v>113</v>
      </c>
      <c r="L17" s="18" t="s">
        <v>120</v>
      </c>
      <c r="M17" s="18" t="s">
        <v>123</v>
      </c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92" customFormat="1" hidden="1">
      <c r="A18" s="75"/>
      <c r="B18" s="75">
        <v>1</v>
      </c>
      <c r="C18" s="75"/>
      <c r="D18" s="75"/>
      <c r="E18" s="80"/>
      <c r="F18" s="80"/>
      <c r="G18" s="90"/>
      <c r="H18" s="91"/>
      <c r="I18" s="91"/>
      <c r="J18" s="91"/>
      <c r="K18" s="91"/>
      <c r="L18" s="91"/>
      <c r="M18" s="91"/>
      <c r="N18" s="44"/>
      <c r="O18" s="41"/>
      <c r="P18" s="45"/>
      <c r="Q18" s="41"/>
      <c r="R18" s="44"/>
      <c r="S18" s="41"/>
      <c r="T18" s="45"/>
      <c r="U18" s="41"/>
      <c r="V18" s="44"/>
      <c r="W18" s="41"/>
      <c r="X18" s="45"/>
      <c r="Y18" s="41"/>
      <c r="Z18" s="44"/>
      <c r="AA18" s="41"/>
      <c r="AB18" s="45"/>
      <c r="AC18" s="41"/>
    </row>
    <row r="19" spans="1:29" s="92" customFormat="1" ht="31.5">
      <c r="A19" s="75"/>
      <c r="B19" s="75"/>
      <c r="C19" s="75" t="s">
        <v>227</v>
      </c>
      <c r="D19" s="75">
        <f>ROW($D$17)</f>
        <v>17</v>
      </c>
      <c r="E19" s="93" t="s">
        <v>344</v>
      </c>
      <c r="F19" s="94" t="s">
        <v>96</v>
      </c>
      <c r="G19" s="95" t="str">
        <f>$G$16 &amp; (ROWS($G$18:G19)-2)+1&amp;"."</f>
        <v>1.1.</v>
      </c>
      <c r="H19" s="52" t="s">
        <v>100</v>
      </c>
      <c r="I19" s="52" t="s">
        <v>106</v>
      </c>
      <c r="J19" s="52" t="s">
        <v>112</v>
      </c>
      <c r="K19" s="52" t="s">
        <v>114</v>
      </c>
      <c r="L19" s="52" t="s">
        <v>121</v>
      </c>
      <c r="M19" s="52" t="s">
        <v>72</v>
      </c>
      <c r="N19" s="49"/>
      <c r="O19" s="51">
        <v>0.21199999999999999</v>
      </c>
      <c r="P19" s="50">
        <v>30</v>
      </c>
      <c r="Q19" s="51">
        <v>40.385350000000003</v>
      </c>
      <c r="R19" s="49">
        <v>40.385350000000003</v>
      </c>
      <c r="S19" s="51"/>
      <c r="T19" s="50"/>
      <c r="U19" s="51"/>
      <c r="V19" s="49"/>
      <c r="W19" s="51">
        <v>0.75700000000000001</v>
      </c>
      <c r="X19" s="50">
        <v>116</v>
      </c>
      <c r="Y19" s="51">
        <v>330.28300000000002</v>
      </c>
      <c r="Z19" s="49"/>
      <c r="AA19" s="51"/>
      <c r="AB19" s="50"/>
      <c r="AC19" s="51"/>
    </row>
    <row r="20" spans="1:29" s="92" customFormat="1" ht="31.5">
      <c r="A20" s="75"/>
      <c r="B20" s="75"/>
      <c r="C20" s="75" t="s">
        <v>227</v>
      </c>
      <c r="D20" s="75">
        <f>ROW($D$17)</f>
        <v>17</v>
      </c>
      <c r="E20" s="93" t="s">
        <v>345</v>
      </c>
      <c r="F20" s="94" t="s">
        <v>96</v>
      </c>
      <c r="G20" s="95" t="str">
        <f>$G$16 &amp; (ROWS($G$18:G20)-2)+1&amp;"."</f>
        <v>1.2.</v>
      </c>
      <c r="H20" s="52" t="s">
        <v>100</v>
      </c>
      <c r="I20" s="52" t="s">
        <v>106</v>
      </c>
      <c r="J20" s="52" t="s">
        <v>112</v>
      </c>
      <c r="K20" s="52" t="s">
        <v>115</v>
      </c>
      <c r="L20" s="52" t="s">
        <v>121</v>
      </c>
      <c r="M20" s="52" t="s">
        <v>72</v>
      </c>
      <c r="N20" s="49"/>
      <c r="O20" s="51"/>
      <c r="P20" s="50"/>
      <c r="Q20" s="51"/>
      <c r="R20" s="49"/>
      <c r="S20" s="51"/>
      <c r="T20" s="50"/>
      <c r="U20" s="51"/>
      <c r="V20" s="49"/>
      <c r="W20" s="51">
        <f>0.641+0.521</f>
        <v>1.1619999999999999</v>
      </c>
      <c r="X20" s="50">
        <f>10+50</f>
        <v>60</v>
      </c>
      <c r="Y20" s="51">
        <f>405.70137+188.93696</f>
        <v>594.63833</v>
      </c>
      <c r="Z20" s="49"/>
      <c r="AA20" s="51"/>
      <c r="AB20" s="50"/>
      <c r="AC20" s="51"/>
    </row>
    <row r="21" spans="1:29" s="92" customFormat="1" ht="31.5">
      <c r="A21" s="75"/>
      <c r="B21" s="75"/>
      <c r="C21" s="75" t="s">
        <v>227</v>
      </c>
      <c r="D21" s="75">
        <f>ROW($D$17)</f>
        <v>17</v>
      </c>
      <c r="E21" s="93" t="s">
        <v>346</v>
      </c>
      <c r="F21" s="94" t="s">
        <v>96</v>
      </c>
      <c r="G21" s="95" t="str">
        <f>$G$16 &amp; (ROWS($G$18:G21)-2)+1&amp;"."</f>
        <v>1.3.</v>
      </c>
      <c r="H21" s="52" t="s">
        <v>101</v>
      </c>
      <c r="I21" s="52" t="s">
        <v>106</v>
      </c>
      <c r="J21" s="52" t="s">
        <v>112</v>
      </c>
      <c r="K21" s="52" t="s">
        <v>114</v>
      </c>
      <c r="L21" s="52" t="s">
        <v>121</v>
      </c>
      <c r="M21" s="52" t="s">
        <v>72</v>
      </c>
      <c r="N21" s="49"/>
      <c r="O21" s="51">
        <v>0.129</v>
      </c>
      <c r="P21" s="50">
        <v>31</v>
      </c>
      <c r="Q21" s="51">
        <v>74.216409999999996</v>
      </c>
      <c r="R21" s="49"/>
      <c r="S21" s="51">
        <v>0.97299999999999998</v>
      </c>
      <c r="T21" s="50">
        <v>271</v>
      </c>
      <c r="U21" s="51">
        <v>656.68673999999999</v>
      </c>
      <c r="V21" s="49"/>
      <c r="W21" s="51">
        <f>0.775+1.145</f>
        <v>1.92</v>
      </c>
      <c r="X21" s="50">
        <f>115+24</f>
        <v>139</v>
      </c>
      <c r="Y21" s="51">
        <f>469.473+565.786</f>
        <v>1035.259</v>
      </c>
      <c r="Z21" s="49"/>
      <c r="AA21" s="51"/>
      <c r="AB21" s="50"/>
      <c r="AC21" s="51"/>
    </row>
    <row r="22" spans="1:29" s="92" customFormat="1" ht="31.5">
      <c r="A22" s="75"/>
      <c r="B22" s="75"/>
      <c r="C22" s="75" t="s">
        <v>227</v>
      </c>
      <c r="D22" s="75">
        <f>ROW($D$17)</f>
        <v>17</v>
      </c>
      <c r="E22" s="93" t="s">
        <v>347</v>
      </c>
      <c r="F22" s="94" t="s">
        <v>96</v>
      </c>
      <c r="G22" s="95" t="str">
        <f>$G$16 &amp; (ROWS($G$18:G22)-2)+1&amp;"."</f>
        <v>1.4.</v>
      </c>
      <c r="H22" s="52" t="s">
        <v>101</v>
      </c>
      <c r="I22" s="52" t="s">
        <v>106</v>
      </c>
      <c r="J22" s="52" t="s">
        <v>112</v>
      </c>
      <c r="K22" s="52" t="s">
        <v>114</v>
      </c>
      <c r="L22" s="52" t="s">
        <v>121</v>
      </c>
      <c r="M22" s="52" t="s">
        <v>73</v>
      </c>
      <c r="N22" s="49"/>
      <c r="O22" s="51">
        <v>0.71399999999999997</v>
      </c>
      <c r="P22" s="50">
        <v>15</v>
      </c>
      <c r="Q22" s="51">
        <v>207.92</v>
      </c>
      <c r="R22" s="49"/>
      <c r="S22" s="51">
        <v>3.5999999999999997E-2</v>
      </c>
      <c r="T22" s="50">
        <v>15</v>
      </c>
      <c r="U22" s="51">
        <v>63.657829999999997</v>
      </c>
      <c r="V22" s="49"/>
      <c r="W22" s="51">
        <v>1.4999999999999999E-2</v>
      </c>
      <c r="X22" s="50">
        <v>15</v>
      </c>
      <c r="Y22" s="51">
        <v>135.38404</v>
      </c>
      <c r="Z22" s="49"/>
      <c r="AA22" s="51"/>
      <c r="AB22" s="50"/>
      <c r="AC22" s="51"/>
    </row>
    <row r="23" spans="1:29" s="92" customFormat="1" ht="31.5">
      <c r="A23" s="75"/>
      <c r="B23" s="75"/>
      <c r="C23" s="75" t="s">
        <v>227</v>
      </c>
      <c r="D23" s="75">
        <f>ROW($D$17)</f>
        <v>17</v>
      </c>
      <c r="E23" s="93" t="s">
        <v>348</v>
      </c>
      <c r="F23" s="94" t="s">
        <v>96</v>
      </c>
      <c r="G23" s="95" t="str">
        <f>$G$16 &amp; (ROWS($G$18:G23)-2)+1&amp;"."</f>
        <v>1.5.</v>
      </c>
      <c r="H23" s="52" t="s">
        <v>101</v>
      </c>
      <c r="I23" s="52" t="s">
        <v>106</v>
      </c>
      <c r="J23" s="52" t="s">
        <v>112</v>
      </c>
      <c r="K23" s="52" t="s">
        <v>115</v>
      </c>
      <c r="L23" s="52" t="s">
        <v>121</v>
      </c>
      <c r="M23" s="52" t="s">
        <v>72</v>
      </c>
      <c r="N23" s="49"/>
      <c r="O23" s="51"/>
      <c r="P23" s="50"/>
      <c r="Q23" s="51"/>
      <c r="R23" s="49"/>
      <c r="S23" s="51">
        <v>0.2</v>
      </c>
      <c r="T23" s="50">
        <v>15</v>
      </c>
      <c r="U23" s="51">
        <v>143.57282000000001</v>
      </c>
      <c r="V23" s="49"/>
      <c r="W23" s="51"/>
      <c r="X23" s="50"/>
      <c r="Y23" s="51"/>
      <c r="Z23" s="49"/>
      <c r="AA23" s="51"/>
      <c r="AB23" s="50"/>
      <c r="AC23" s="51"/>
    </row>
    <row r="24" spans="1:29" s="92" customFormat="1" ht="31.5">
      <c r="A24" s="75"/>
      <c r="B24" s="75"/>
      <c r="C24" s="75" t="s">
        <v>227</v>
      </c>
      <c r="D24" s="75">
        <f>ROW($D$17)</f>
        <v>17</v>
      </c>
      <c r="E24" s="93" t="s">
        <v>349</v>
      </c>
      <c r="F24" s="94" t="s">
        <v>96</v>
      </c>
      <c r="G24" s="95" t="str">
        <f>$G$16 &amp; (ROWS($G$18:G24)-2)+1&amp;"."</f>
        <v>1.6.</v>
      </c>
      <c r="H24" s="52" t="s">
        <v>101</v>
      </c>
      <c r="I24" s="52" t="s">
        <v>106</v>
      </c>
      <c r="J24" s="52" t="s">
        <v>112</v>
      </c>
      <c r="K24" s="52" t="s">
        <v>115</v>
      </c>
      <c r="L24" s="52" t="s">
        <v>121</v>
      </c>
      <c r="M24" s="52" t="s">
        <v>73</v>
      </c>
      <c r="N24" s="49"/>
      <c r="O24" s="51"/>
      <c r="P24" s="50"/>
      <c r="Q24" s="51"/>
      <c r="R24" s="49"/>
      <c r="S24" s="51"/>
      <c r="T24" s="50"/>
      <c r="U24" s="51"/>
      <c r="V24" s="49"/>
      <c r="W24" s="51">
        <v>0.72699999999999998</v>
      </c>
      <c r="X24" s="50">
        <v>10</v>
      </c>
      <c r="Y24" s="51">
        <v>1479.1746499999999</v>
      </c>
      <c r="Z24" s="49"/>
      <c r="AA24" s="51"/>
      <c r="AB24" s="50"/>
      <c r="AC24" s="51"/>
    </row>
    <row r="25" spans="1:29" s="92" customFormat="1" hidden="1">
      <c r="A25" s="75"/>
      <c r="B25" s="75">
        <v>1</v>
      </c>
      <c r="C25" s="75" t="s">
        <v>227</v>
      </c>
      <c r="D25" s="75">
        <f>ROW($D$17)</f>
        <v>17</v>
      </c>
      <c r="E25" s="93"/>
      <c r="F25" s="94" t="s">
        <v>96</v>
      </c>
      <c r="G25" s="95" t="str">
        <f>$G$16 &amp; (ROWS($G$18:G25)-2)+1&amp;"."</f>
        <v>1.7.</v>
      </c>
      <c r="H25" s="52"/>
      <c r="I25" s="52"/>
      <c r="J25" s="52"/>
      <c r="K25" s="52"/>
      <c r="L25" s="52"/>
      <c r="M25" s="52"/>
      <c r="N25" s="49"/>
      <c r="O25" s="51"/>
      <c r="P25" s="50"/>
      <c r="Q25" s="51"/>
      <c r="R25" s="49"/>
      <c r="S25" s="51"/>
      <c r="T25" s="50"/>
      <c r="U25" s="51"/>
      <c r="V25" s="49"/>
      <c r="W25" s="51"/>
      <c r="X25" s="50"/>
      <c r="Y25" s="51"/>
      <c r="Z25" s="49"/>
      <c r="AA25" s="51"/>
      <c r="AB25" s="50"/>
      <c r="AC25" s="51"/>
    </row>
    <row r="26" spans="1:29" s="92" customFormat="1" hidden="1">
      <c r="A26" s="75"/>
      <c r="B26" s="75">
        <v>1</v>
      </c>
      <c r="C26" s="75"/>
      <c r="D26" s="75"/>
      <c r="E26" s="80"/>
      <c r="F26" s="80"/>
      <c r="G26" s="90"/>
      <c r="H26" s="91"/>
      <c r="I26" s="96"/>
      <c r="J26" s="96"/>
      <c r="K26" s="96"/>
      <c r="L26" s="96"/>
      <c r="M26" s="96"/>
      <c r="N26" s="44" t="s">
        <v>97</v>
      </c>
      <c r="O26" s="41"/>
      <c r="P26" s="45"/>
      <c r="Q26" s="41"/>
      <c r="R26" s="44"/>
      <c r="S26" s="41"/>
      <c r="T26" s="45"/>
      <c r="U26" s="41"/>
      <c r="V26" s="44"/>
      <c r="W26" s="41"/>
      <c r="X26" s="45"/>
      <c r="Y26" s="41"/>
      <c r="Z26" s="44"/>
      <c r="AA26" s="41"/>
      <c r="AB26" s="45"/>
      <c r="AC26" s="41"/>
    </row>
    <row r="27" spans="1:29" s="92" customFormat="1">
      <c r="A27" s="75"/>
      <c r="B27" s="75"/>
      <c r="C27" s="75"/>
      <c r="D27" s="75"/>
      <c r="E27" s="80"/>
      <c r="F27" s="80"/>
      <c r="G27" s="97"/>
      <c r="H27" s="98" t="s">
        <v>95</v>
      </c>
      <c r="I27" s="99"/>
      <c r="J27" s="100"/>
      <c r="K27" s="100"/>
      <c r="L27" s="100"/>
      <c r="M27" s="100"/>
      <c r="N27" s="101"/>
      <c r="O27" s="102"/>
      <c r="P27" s="103"/>
      <c r="Q27" s="102"/>
      <c r="R27" s="101"/>
      <c r="S27" s="102"/>
      <c r="T27" s="103"/>
      <c r="U27" s="102"/>
      <c r="V27" s="101"/>
      <c r="W27" s="102"/>
      <c r="X27" s="103"/>
      <c r="Y27" s="102"/>
      <c r="Z27" s="101"/>
      <c r="AA27" s="102"/>
      <c r="AB27" s="103"/>
      <c r="AC27" s="104"/>
    </row>
    <row r="28" spans="1:29" s="92" customFormat="1" hidden="1">
      <c r="A28" s="75"/>
      <c r="B28" s="75">
        <v>1</v>
      </c>
      <c r="C28" s="75"/>
      <c r="D28" s="75"/>
      <c r="E28" s="80"/>
      <c r="F28" s="80"/>
      <c r="G28" s="105"/>
      <c r="H28" s="106"/>
      <c r="I28" s="106"/>
      <c r="J28" s="106"/>
      <c r="K28" s="106"/>
      <c r="L28" s="106"/>
      <c r="M28" s="106"/>
      <c r="N28" s="42"/>
      <c r="O28" s="38"/>
      <c r="P28" s="43"/>
      <c r="Q28" s="38"/>
      <c r="R28" s="42"/>
      <c r="S28" s="38"/>
      <c r="T28" s="43"/>
      <c r="U28" s="38"/>
      <c r="V28" s="42"/>
      <c r="W28" s="38"/>
      <c r="X28" s="43"/>
      <c r="Y28" s="38"/>
      <c r="Z28" s="42"/>
      <c r="AA28" s="38"/>
      <c r="AB28" s="43"/>
      <c r="AC28" s="38"/>
    </row>
    <row r="29" spans="1:29" ht="35.25" customHeight="1">
      <c r="E29" s="80"/>
      <c r="G29" s="47" t="s">
        <v>76</v>
      </c>
      <c r="H29" s="170" t="s">
        <v>91</v>
      </c>
      <c r="I29" s="171"/>
      <c r="J29" s="171"/>
      <c r="K29" s="171"/>
      <c r="L29" s="171"/>
      <c r="M29" s="172"/>
      <c r="N29" s="1"/>
      <c r="O29" s="2">
        <f>SUM(O31:O36)</f>
        <v>0</v>
      </c>
      <c r="P29" s="2">
        <f>SUM(P31:P36)</f>
        <v>0</v>
      </c>
      <c r="Q29" s="2">
        <f>SUM(Q31:Q36)</f>
        <v>0</v>
      </c>
      <c r="R29" s="2"/>
      <c r="S29" s="2">
        <f>SUM(S31:S36)</f>
        <v>0.38</v>
      </c>
      <c r="T29" s="2">
        <f>SUM(T31:T36)</f>
        <v>132</v>
      </c>
      <c r="U29" s="2">
        <f>SUM(U31:U36)</f>
        <v>338.17923000000002</v>
      </c>
      <c r="V29" s="2"/>
      <c r="W29" s="2">
        <f>SUM(W31:W36)</f>
        <v>9.1999999999999998E-2</v>
      </c>
      <c r="X29" s="2">
        <f>SUM(X31:X36)</f>
        <v>280</v>
      </c>
      <c r="Y29" s="2">
        <f>SUM(Y31:Y36)</f>
        <v>114.04149000000001</v>
      </c>
      <c r="Z29" s="2"/>
      <c r="AA29" s="2">
        <f>SUM(AA31:AA36)</f>
        <v>0</v>
      </c>
      <c r="AB29" s="2">
        <f>SUM(AB31:AB36)</f>
        <v>0</v>
      </c>
      <c r="AC29" s="2">
        <f>SUM(AC31:AC36)</f>
        <v>0</v>
      </c>
    </row>
    <row r="30" spans="1:29" ht="72.75" customHeight="1">
      <c r="E30" s="80"/>
      <c r="G30" s="46"/>
      <c r="H30" s="18" t="s">
        <v>126</v>
      </c>
      <c r="I30" s="18" t="s">
        <v>133</v>
      </c>
      <c r="J30" s="18" t="s">
        <v>136</v>
      </c>
      <c r="K30" s="18" t="s">
        <v>113</v>
      </c>
      <c r="L30" s="18" t="s">
        <v>143</v>
      </c>
      <c r="M30" s="18" t="s">
        <v>123</v>
      </c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idden="1">
      <c r="B31" s="75">
        <v>1</v>
      </c>
      <c r="E31" s="80"/>
      <c r="F31" s="80"/>
      <c r="G31" s="90"/>
      <c r="H31" s="91"/>
      <c r="I31" s="37"/>
      <c r="J31" s="37"/>
      <c r="K31" s="37"/>
      <c r="L31" s="37"/>
      <c r="M31" s="91"/>
      <c r="N31" s="44"/>
      <c r="O31" s="41"/>
      <c r="P31" s="45"/>
      <c r="Q31" s="41"/>
      <c r="R31" s="44"/>
      <c r="S31" s="41"/>
      <c r="T31" s="45"/>
      <c r="U31" s="41"/>
      <c r="V31" s="44"/>
      <c r="W31" s="41"/>
      <c r="X31" s="45"/>
      <c r="Y31" s="41"/>
      <c r="Z31" s="44"/>
      <c r="AA31" s="41"/>
      <c r="AB31" s="45"/>
      <c r="AC31" s="41"/>
    </row>
    <row r="32" spans="1:29" ht="31.5">
      <c r="C32" s="75" t="s">
        <v>230</v>
      </c>
      <c r="D32" s="75">
        <f>ROW($D$30)</f>
        <v>30</v>
      </c>
      <c r="E32" s="93" t="s">
        <v>350</v>
      </c>
      <c r="F32" s="94" t="s">
        <v>96</v>
      </c>
      <c r="G32" s="95" t="str">
        <f>$G$29 &amp; (ROWS($G$31:G32)-2)+1&amp;"."</f>
        <v>2.1.</v>
      </c>
      <c r="H32" s="52" t="s">
        <v>127</v>
      </c>
      <c r="I32" s="52" t="s">
        <v>135</v>
      </c>
      <c r="J32" s="52" t="s">
        <v>137</v>
      </c>
      <c r="K32" s="52" t="s">
        <v>115</v>
      </c>
      <c r="L32" s="52" t="s">
        <v>144</v>
      </c>
      <c r="M32" s="52" t="s">
        <v>72</v>
      </c>
      <c r="N32" s="49"/>
      <c r="O32" s="51"/>
      <c r="P32" s="50"/>
      <c r="Q32" s="51"/>
      <c r="R32" s="49"/>
      <c r="S32" s="51"/>
      <c r="T32" s="50"/>
      <c r="U32" s="51"/>
      <c r="V32" s="49"/>
      <c r="W32" s="51">
        <v>6.2E-2</v>
      </c>
      <c r="X32" s="50">
        <v>140</v>
      </c>
      <c r="Y32" s="51">
        <v>60.839260000000003</v>
      </c>
      <c r="Z32" s="49"/>
      <c r="AA32" s="51"/>
      <c r="AB32" s="50"/>
      <c r="AC32" s="51"/>
    </row>
    <row r="33" spans="2:29" ht="31.5">
      <c r="C33" s="75" t="s">
        <v>230</v>
      </c>
      <c r="D33" s="75">
        <f>ROW($D$30)</f>
        <v>30</v>
      </c>
      <c r="E33" s="93" t="s">
        <v>351</v>
      </c>
      <c r="F33" s="94" t="s">
        <v>96</v>
      </c>
      <c r="G33" s="95" t="str">
        <f>$G$29 &amp; (ROWS($G$31:G33)-2)+1&amp;"."</f>
        <v>2.2.</v>
      </c>
      <c r="H33" s="52" t="s">
        <v>127</v>
      </c>
      <c r="I33" s="52" t="s">
        <v>135</v>
      </c>
      <c r="J33" s="52" t="s">
        <v>137</v>
      </c>
      <c r="K33" s="52" t="s">
        <v>115</v>
      </c>
      <c r="L33" s="52" t="s">
        <v>144</v>
      </c>
      <c r="M33" s="52" t="s">
        <v>149</v>
      </c>
      <c r="N33" s="49"/>
      <c r="O33" s="51"/>
      <c r="P33" s="50"/>
      <c r="Q33" s="51"/>
      <c r="R33" s="49"/>
      <c r="S33" s="51"/>
      <c r="T33" s="50"/>
      <c r="U33" s="51"/>
      <c r="V33" s="49"/>
      <c r="W33" s="51">
        <v>0.03</v>
      </c>
      <c r="X33" s="50">
        <v>140</v>
      </c>
      <c r="Y33" s="51">
        <v>53.20223</v>
      </c>
      <c r="Z33" s="49"/>
      <c r="AA33" s="51"/>
      <c r="AB33" s="50"/>
      <c r="AC33" s="51"/>
    </row>
    <row r="34" spans="2:29" ht="31.5">
      <c r="C34" s="75" t="s">
        <v>230</v>
      </c>
      <c r="D34" s="75">
        <f>ROW($D$30)</f>
        <v>30</v>
      </c>
      <c r="E34" s="93" t="s">
        <v>352</v>
      </c>
      <c r="F34" s="94" t="s">
        <v>96</v>
      </c>
      <c r="G34" s="95" t="str">
        <f>$G$29 &amp; (ROWS($G$31:G34)-2)+1&amp;"."</f>
        <v>2.3.</v>
      </c>
      <c r="H34" s="52" t="s">
        <v>127</v>
      </c>
      <c r="I34" s="52" t="s">
        <v>135</v>
      </c>
      <c r="J34" s="52" t="s">
        <v>137</v>
      </c>
      <c r="K34" s="52" t="s">
        <v>116</v>
      </c>
      <c r="L34" s="52" t="s">
        <v>144</v>
      </c>
      <c r="M34" s="52" t="s">
        <v>72</v>
      </c>
      <c r="N34" s="49"/>
      <c r="O34" s="51"/>
      <c r="P34" s="50"/>
      <c r="Q34" s="51"/>
      <c r="R34" s="49"/>
      <c r="S34" s="51">
        <v>0.38</v>
      </c>
      <c r="T34" s="50">
        <v>132</v>
      </c>
      <c r="U34" s="51">
        <v>338.17923000000002</v>
      </c>
      <c r="V34" s="49"/>
      <c r="W34" s="51"/>
      <c r="X34" s="50"/>
      <c r="Y34" s="51"/>
      <c r="Z34" s="49"/>
      <c r="AA34" s="51"/>
      <c r="AB34" s="50"/>
      <c r="AC34" s="51"/>
    </row>
    <row r="35" spans="2:29" hidden="1">
      <c r="B35" s="75">
        <v>1</v>
      </c>
      <c r="C35" s="75" t="s">
        <v>230</v>
      </c>
      <c r="D35" s="75">
        <f>ROW($D$30)</f>
        <v>30</v>
      </c>
      <c r="E35" s="93"/>
      <c r="F35" s="94" t="s">
        <v>96</v>
      </c>
      <c r="G35" s="95" t="str">
        <f>$G$29 &amp; (ROWS($G$31:G35)-2)+1&amp;"."</f>
        <v>2.4.</v>
      </c>
      <c r="H35" s="52"/>
      <c r="I35" s="52"/>
      <c r="J35" s="52"/>
      <c r="K35" s="52"/>
      <c r="L35" s="52"/>
      <c r="M35" s="52"/>
      <c r="N35" s="49"/>
      <c r="O35" s="51"/>
      <c r="P35" s="50"/>
      <c r="Q35" s="51"/>
      <c r="R35" s="49"/>
      <c r="S35" s="51"/>
      <c r="T35" s="50"/>
      <c r="U35" s="51"/>
      <c r="V35" s="49"/>
      <c r="W35" s="51"/>
      <c r="X35" s="50"/>
      <c r="Y35" s="51"/>
      <c r="Z35" s="49"/>
      <c r="AA35" s="51"/>
      <c r="AB35" s="50"/>
      <c r="AC35" s="51"/>
    </row>
    <row r="36" spans="2:29" hidden="1">
      <c r="B36" s="75">
        <v>1</v>
      </c>
      <c r="E36" s="80"/>
      <c r="F36" s="80"/>
      <c r="G36" s="90"/>
      <c r="H36" s="91"/>
      <c r="I36" s="96"/>
      <c r="J36" s="96"/>
      <c r="K36" s="96"/>
      <c r="L36" s="96"/>
      <c r="M36" s="96"/>
      <c r="N36" s="44"/>
      <c r="O36" s="41"/>
      <c r="P36" s="45"/>
      <c r="Q36" s="41"/>
      <c r="R36" s="44"/>
      <c r="S36" s="41"/>
      <c r="T36" s="45"/>
      <c r="U36" s="41"/>
      <c r="V36" s="44"/>
      <c r="W36" s="41"/>
      <c r="X36" s="45"/>
      <c r="Y36" s="41"/>
      <c r="Z36" s="44"/>
      <c r="AA36" s="41"/>
      <c r="AB36" s="45"/>
      <c r="AC36" s="41"/>
    </row>
    <row r="37" spans="2:29">
      <c r="E37" s="80"/>
      <c r="F37" s="80"/>
      <c r="G37" s="90"/>
      <c r="H37" s="107" t="s">
        <v>95</v>
      </c>
      <c r="I37" s="48"/>
      <c r="J37" s="48"/>
      <c r="K37" s="48"/>
      <c r="L37" s="48"/>
      <c r="M37" s="10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2:29" hidden="1">
      <c r="B38" s="75">
        <v>1</v>
      </c>
      <c r="E38" s="80"/>
      <c r="F38" s="80"/>
      <c r="G38" s="90"/>
      <c r="H38" s="91"/>
      <c r="I38" s="37"/>
      <c r="J38" s="37"/>
      <c r="K38" s="37"/>
      <c r="L38" s="37"/>
      <c r="M38" s="91"/>
      <c r="N38" s="44"/>
      <c r="O38" s="41"/>
      <c r="P38" s="45"/>
      <c r="Q38" s="41"/>
      <c r="R38" s="44"/>
      <c r="S38" s="41"/>
      <c r="T38" s="45"/>
      <c r="U38" s="41"/>
      <c r="V38" s="44"/>
      <c r="W38" s="41"/>
      <c r="X38" s="45"/>
      <c r="Y38" s="41"/>
      <c r="Z38" s="44"/>
      <c r="AA38" s="41"/>
      <c r="AB38" s="45"/>
      <c r="AC38" s="41"/>
    </row>
    <row r="39" spans="2:29" ht="35.25" customHeight="1">
      <c r="E39" s="80"/>
      <c r="G39" s="47" t="s">
        <v>77</v>
      </c>
      <c r="H39" s="170" t="s">
        <v>303</v>
      </c>
      <c r="I39" s="171"/>
      <c r="J39" s="171"/>
      <c r="K39" s="171"/>
      <c r="L39" s="171"/>
      <c r="M39" s="172"/>
      <c r="N39" s="1"/>
      <c r="O39" s="2">
        <f>SUM(O41:O43)</f>
        <v>0</v>
      </c>
      <c r="P39" s="2">
        <f>SUM(P41:P43)</f>
        <v>0</v>
      </c>
      <c r="Q39" s="2">
        <f>SUM(Q41:Q43)</f>
        <v>0</v>
      </c>
      <c r="R39" s="2"/>
      <c r="S39" s="2">
        <f>SUM(S41:S43)</f>
        <v>0</v>
      </c>
      <c r="T39" s="2">
        <f>SUM(T41:T43)</f>
        <v>0</v>
      </c>
      <c r="U39" s="2">
        <f>SUM(U41:U43)</f>
        <v>0</v>
      </c>
      <c r="V39" s="2"/>
      <c r="W39" s="2">
        <f>SUM(W41:W43)</f>
        <v>0</v>
      </c>
      <c r="X39" s="2">
        <f>SUM(X41:X43)</f>
        <v>0</v>
      </c>
      <c r="Y39" s="2">
        <f>SUM(Y41:Y43)</f>
        <v>0</v>
      </c>
      <c r="Z39" s="2"/>
      <c r="AA39" s="2">
        <f>SUM(AA41:AA43)</f>
        <v>0</v>
      </c>
      <c r="AB39" s="2">
        <f>SUM(AB41:AB43)</f>
        <v>0</v>
      </c>
      <c r="AC39" s="2">
        <f>SUM(AC41:AC43)</f>
        <v>0</v>
      </c>
    </row>
    <row r="40" spans="2:29" ht="75" customHeight="1">
      <c r="E40" s="109"/>
      <c r="G40" s="46"/>
      <c r="H40" s="18" t="s">
        <v>151</v>
      </c>
      <c r="I40" s="18" t="s">
        <v>158</v>
      </c>
      <c r="J40" s="18" t="s">
        <v>215</v>
      </c>
      <c r="K40" s="18" t="s">
        <v>123</v>
      </c>
      <c r="L40" s="105"/>
      <c r="M40" s="105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hidden="1">
      <c r="B41" s="75">
        <v>1</v>
      </c>
      <c r="E41" s="109"/>
      <c r="F41" s="80"/>
      <c r="G41" s="90"/>
      <c r="H41" s="91"/>
      <c r="I41" s="37"/>
      <c r="J41" s="37"/>
      <c r="K41" s="37"/>
      <c r="L41" s="90"/>
      <c r="M41" s="90"/>
      <c r="N41" s="44"/>
      <c r="O41" s="41"/>
      <c r="P41" s="45"/>
      <c r="Q41" s="41"/>
      <c r="R41" s="44"/>
      <c r="S41" s="41"/>
      <c r="T41" s="45"/>
      <c r="U41" s="41"/>
      <c r="V41" s="44"/>
      <c r="W41" s="41"/>
      <c r="X41" s="45"/>
      <c r="Y41" s="41"/>
      <c r="Z41" s="44"/>
      <c r="AA41" s="41"/>
      <c r="AB41" s="45"/>
      <c r="AC41" s="41"/>
    </row>
    <row r="42" spans="2:29" ht="21.75" hidden="1" customHeight="1">
      <c r="B42" s="75">
        <v>1</v>
      </c>
      <c r="C42" s="75" t="s">
        <v>231</v>
      </c>
      <c r="D42" s="75">
        <f>ROW($D$40)</f>
        <v>40</v>
      </c>
      <c r="E42" s="110"/>
      <c r="F42" s="111" t="s">
        <v>96</v>
      </c>
      <c r="G42" s="95" t="str">
        <f>$G$39 &amp; (ROWS($G$41:G42)-2)+1&amp;"."</f>
        <v>3.1.</v>
      </c>
      <c r="H42" s="52"/>
      <c r="I42" s="52"/>
      <c r="J42" s="52"/>
      <c r="K42" s="52"/>
      <c r="L42" s="105"/>
      <c r="M42" s="105"/>
      <c r="N42" s="49"/>
      <c r="O42" s="51"/>
      <c r="P42" s="50"/>
      <c r="Q42" s="51"/>
      <c r="R42" s="49"/>
      <c r="S42" s="51"/>
      <c r="T42" s="50"/>
      <c r="U42" s="51"/>
      <c r="V42" s="49"/>
      <c r="W42" s="51"/>
      <c r="X42" s="50"/>
      <c r="Y42" s="51"/>
      <c r="Z42" s="49"/>
      <c r="AA42" s="51"/>
      <c r="AB42" s="50"/>
      <c r="AC42" s="51"/>
    </row>
    <row r="43" spans="2:29" ht="19.5" hidden="1" customHeight="1">
      <c r="B43" s="75">
        <v>1</v>
      </c>
      <c r="E43" s="109"/>
      <c r="F43" s="80"/>
      <c r="G43" s="90"/>
      <c r="H43" s="91"/>
      <c r="I43" s="112"/>
      <c r="J43" s="112"/>
      <c r="K43" s="112"/>
      <c r="L43" s="90"/>
      <c r="M43" s="90"/>
      <c r="N43" s="44"/>
      <c r="O43" s="41"/>
      <c r="P43" s="45"/>
      <c r="Q43" s="41"/>
      <c r="R43" s="44"/>
      <c r="S43" s="41"/>
      <c r="T43" s="45"/>
      <c r="U43" s="41"/>
      <c r="V43" s="44"/>
      <c r="W43" s="41"/>
      <c r="X43" s="45"/>
      <c r="Y43" s="41"/>
      <c r="Z43" s="44"/>
      <c r="AA43" s="41"/>
      <c r="AB43" s="45"/>
      <c r="AC43" s="41"/>
    </row>
    <row r="44" spans="2:29">
      <c r="E44" s="109"/>
      <c r="F44" s="80"/>
      <c r="G44" s="113"/>
      <c r="H44" s="107" t="s">
        <v>95</v>
      </c>
      <c r="I44" s="48"/>
      <c r="J44" s="48"/>
      <c r="K44" s="48"/>
      <c r="L44" s="105"/>
      <c r="M44" s="105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2:29" hidden="1">
      <c r="B45" s="75">
        <v>1</v>
      </c>
      <c r="E45" s="80"/>
      <c r="F45" s="80"/>
      <c r="G45" s="105"/>
      <c r="H45" s="91"/>
      <c r="I45" s="37"/>
      <c r="J45" s="37"/>
      <c r="K45" s="37"/>
      <c r="L45" s="90"/>
      <c r="M45" s="90"/>
      <c r="N45" s="44"/>
      <c r="O45" s="41"/>
      <c r="P45" s="45"/>
      <c r="Q45" s="41"/>
      <c r="R45" s="44"/>
      <c r="S45" s="41"/>
      <c r="T45" s="45"/>
      <c r="U45" s="41"/>
      <c r="V45" s="44"/>
      <c r="W45" s="41"/>
      <c r="X45" s="45"/>
      <c r="Y45" s="41"/>
      <c r="Z45" s="44"/>
      <c r="AA45" s="41"/>
      <c r="AB45" s="45"/>
      <c r="AC45" s="41"/>
    </row>
    <row r="46" spans="2:29" ht="42.75" customHeight="1">
      <c r="E46" s="80"/>
      <c r="G46" s="47" t="s">
        <v>78</v>
      </c>
      <c r="H46" s="170" t="s">
        <v>304</v>
      </c>
      <c r="I46" s="171"/>
      <c r="J46" s="171"/>
      <c r="K46" s="171"/>
      <c r="L46" s="171"/>
      <c r="M46" s="172"/>
      <c r="N46" s="1"/>
      <c r="O46" s="2">
        <f>SUM(O48:O53)</f>
        <v>1</v>
      </c>
      <c r="P46" s="2">
        <f>SUM(P48:P53)</f>
        <v>15</v>
      </c>
      <c r="Q46" s="2">
        <f>SUM(Q48:Q53)</f>
        <v>282.27999999999997</v>
      </c>
      <c r="R46" s="2"/>
      <c r="S46" s="2">
        <f>SUM(S48:S53)</f>
        <v>1</v>
      </c>
      <c r="T46" s="2">
        <f>SUM(T48:T53)</f>
        <v>15</v>
      </c>
      <c r="U46" s="2">
        <f>SUM(U48:U53)</f>
        <v>316.23271</v>
      </c>
      <c r="V46" s="2"/>
      <c r="W46" s="2">
        <f>SUM(W48:W53)</f>
        <v>3</v>
      </c>
      <c r="X46" s="2">
        <f>SUM(X48:X53)</f>
        <v>165</v>
      </c>
      <c r="Y46" s="2">
        <f>SUM(Y48:Y53)</f>
        <v>1741.0136499999999</v>
      </c>
      <c r="Z46" s="2"/>
      <c r="AA46" s="2">
        <f>SUM(AA48:AA53)</f>
        <v>0</v>
      </c>
      <c r="AB46" s="2">
        <f>SUM(AB48:AB53)</f>
        <v>0</v>
      </c>
      <c r="AC46" s="2">
        <f>SUM(AC48:AC53)</f>
        <v>0</v>
      </c>
    </row>
    <row r="47" spans="2:29" ht="53.25" customHeight="1">
      <c r="E47" s="80"/>
      <c r="G47" s="46"/>
      <c r="H47" s="18" t="s">
        <v>169</v>
      </c>
      <c r="I47" s="18" t="s">
        <v>175</v>
      </c>
      <c r="J47" s="18" t="s">
        <v>178</v>
      </c>
      <c r="K47" s="18" t="s">
        <v>190</v>
      </c>
      <c r="L47" s="105"/>
      <c r="M47" s="105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idden="1">
      <c r="B48" s="75">
        <v>1</v>
      </c>
      <c r="E48" s="80"/>
      <c r="F48" s="80"/>
      <c r="G48" s="90"/>
      <c r="H48" s="91"/>
      <c r="I48" s="37"/>
      <c r="J48" s="37"/>
      <c r="K48" s="37"/>
      <c r="L48" s="90"/>
      <c r="M48" s="90"/>
      <c r="N48" s="44"/>
      <c r="O48" s="41"/>
      <c r="P48" s="45"/>
      <c r="Q48" s="41"/>
      <c r="R48" s="44"/>
      <c r="S48" s="41"/>
      <c r="T48" s="45"/>
      <c r="U48" s="41"/>
      <c r="V48" s="44"/>
      <c r="W48" s="41"/>
      <c r="X48" s="45"/>
      <c r="Y48" s="41"/>
      <c r="Z48" s="44"/>
      <c r="AA48" s="41"/>
      <c r="AB48" s="45"/>
      <c r="AC48" s="41"/>
    </row>
    <row r="49" spans="2:29">
      <c r="C49" s="75" t="s">
        <v>258</v>
      </c>
      <c r="D49" s="75">
        <f>ROW($D$47)</f>
        <v>47</v>
      </c>
      <c r="E49" s="93" t="s">
        <v>353</v>
      </c>
      <c r="F49" s="111" t="s">
        <v>96</v>
      </c>
      <c r="G49" s="95" t="str">
        <f>$G$46 &amp; (ROWS($G$48:G49)-2)+1&amp;"."</f>
        <v>4.1.</v>
      </c>
      <c r="H49" s="52" t="s">
        <v>170</v>
      </c>
      <c r="I49" s="52" t="s">
        <v>176</v>
      </c>
      <c r="J49" s="52" t="s">
        <v>179</v>
      </c>
      <c r="K49" s="52" t="s">
        <v>191</v>
      </c>
      <c r="L49" s="105"/>
      <c r="M49" s="105"/>
      <c r="N49" s="49"/>
      <c r="O49" s="51">
        <v>1</v>
      </c>
      <c r="P49" s="50">
        <v>15</v>
      </c>
      <c r="Q49" s="51">
        <v>282.27999999999997</v>
      </c>
      <c r="R49" s="49"/>
      <c r="S49" s="51">
        <v>1</v>
      </c>
      <c r="T49" s="50">
        <v>15</v>
      </c>
      <c r="U49" s="51">
        <v>316.23271</v>
      </c>
      <c r="V49" s="49"/>
      <c r="W49" s="51"/>
      <c r="X49" s="50"/>
      <c r="Y49" s="51"/>
      <c r="Z49" s="49"/>
      <c r="AA49" s="51"/>
      <c r="AB49" s="50"/>
      <c r="AC49" s="51"/>
    </row>
    <row r="50" spans="2:29" ht="31.5">
      <c r="C50" s="75" t="s">
        <v>258</v>
      </c>
      <c r="D50" s="75">
        <f>ROW($D$47)</f>
        <v>47</v>
      </c>
      <c r="E50" s="93" t="s">
        <v>354</v>
      </c>
      <c r="F50" s="111" t="s">
        <v>96</v>
      </c>
      <c r="G50" s="95" t="str">
        <f>$G$46 &amp; (ROWS($G$48:G50)-2)+1&amp;"."</f>
        <v>4.2.</v>
      </c>
      <c r="H50" s="52" t="s">
        <v>170</v>
      </c>
      <c r="I50" s="52" t="s">
        <v>176</v>
      </c>
      <c r="J50" s="52" t="s">
        <v>181</v>
      </c>
      <c r="K50" s="52" t="s">
        <v>192</v>
      </c>
      <c r="L50" s="105"/>
      <c r="M50" s="105"/>
      <c r="N50" s="49"/>
      <c r="O50" s="51"/>
      <c r="P50" s="50"/>
      <c r="Q50" s="51"/>
      <c r="R50" s="49"/>
      <c r="S50" s="51"/>
      <c r="T50" s="50"/>
      <c r="U50" s="51"/>
      <c r="V50" s="49"/>
      <c r="W50" s="51">
        <v>2</v>
      </c>
      <c r="X50" s="50">
        <f>10+140</f>
        <v>150</v>
      </c>
      <c r="Y50" s="51">
        <f>539.13268+503.27845</f>
        <v>1042.41113</v>
      </c>
      <c r="Z50" s="49"/>
      <c r="AA50" s="51"/>
      <c r="AB50" s="50"/>
      <c r="AC50" s="51"/>
    </row>
    <row r="51" spans="2:29" ht="31.5">
      <c r="C51" s="75" t="s">
        <v>258</v>
      </c>
      <c r="D51" s="75">
        <f>ROW($D$47)</f>
        <v>47</v>
      </c>
      <c r="E51" s="93" t="s">
        <v>355</v>
      </c>
      <c r="F51" s="111" t="s">
        <v>96</v>
      </c>
      <c r="G51" s="95" t="str">
        <f>$G$46 &amp; (ROWS($G$48:G51)-2)+1&amp;"."</f>
        <v>4.3.</v>
      </c>
      <c r="H51" s="52" t="s">
        <v>170</v>
      </c>
      <c r="I51" s="52" t="s">
        <v>176</v>
      </c>
      <c r="J51" s="52" t="s">
        <v>182</v>
      </c>
      <c r="K51" s="52" t="s">
        <v>192</v>
      </c>
      <c r="L51" s="105"/>
      <c r="M51" s="105"/>
      <c r="N51" s="49"/>
      <c r="O51" s="51"/>
      <c r="P51" s="50"/>
      <c r="Q51" s="51"/>
      <c r="R51" s="49"/>
      <c r="S51" s="51"/>
      <c r="T51" s="50"/>
      <c r="U51" s="51"/>
      <c r="V51" s="49"/>
      <c r="W51" s="51">
        <v>1</v>
      </c>
      <c r="X51" s="50">
        <v>15</v>
      </c>
      <c r="Y51" s="51">
        <v>698.60252000000003</v>
      </c>
      <c r="Z51" s="49"/>
      <c r="AA51" s="51"/>
      <c r="AB51" s="50"/>
      <c r="AC51" s="51"/>
    </row>
    <row r="52" spans="2:29" ht="23.25" hidden="1" customHeight="1">
      <c r="B52" s="75">
        <v>1</v>
      </c>
      <c r="C52" s="75" t="s">
        <v>258</v>
      </c>
      <c r="D52" s="75">
        <f>ROW($D$47)</f>
        <v>47</v>
      </c>
      <c r="E52" s="93"/>
      <c r="F52" s="111" t="s">
        <v>96</v>
      </c>
      <c r="G52" s="95" t="str">
        <f>$G$46 &amp; (ROWS($G$48:G52)-2)+1&amp;"."</f>
        <v>4.4.</v>
      </c>
      <c r="H52" s="52"/>
      <c r="I52" s="52"/>
      <c r="J52" s="52"/>
      <c r="K52" s="52"/>
      <c r="L52" s="105"/>
      <c r="M52" s="105"/>
      <c r="N52" s="49"/>
      <c r="O52" s="51"/>
      <c r="P52" s="50"/>
      <c r="Q52" s="51"/>
      <c r="R52" s="49"/>
      <c r="S52" s="51"/>
      <c r="T52" s="50"/>
      <c r="U52" s="51"/>
      <c r="V52" s="49"/>
      <c r="W52" s="51"/>
      <c r="X52" s="50"/>
      <c r="Y52" s="51"/>
      <c r="Z52" s="49"/>
      <c r="AA52" s="51"/>
      <c r="AB52" s="50"/>
      <c r="AC52" s="51"/>
    </row>
    <row r="53" spans="2:29" hidden="1">
      <c r="B53" s="75">
        <v>1</v>
      </c>
      <c r="E53" s="80"/>
      <c r="F53" s="80"/>
      <c r="G53" s="105"/>
      <c r="H53" s="91"/>
      <c r="I53" s="112"/>
      <c r="J53" s="112"/>
      <c r="K53" s="112"/>
      <c r="L53" s="90"/>
      <c r="M53" s="90"/>
      <c r="N53" s="44"/>
      <c r="O53" s="41"/>
      <c r="P53" s="45"/>
      <c r="Q53" s="41"/>
      <c r="R53" s="44"/>
      <c r="S53" s="41"/>
      <c r="T53" s="45"/>
      <c r="U53" s="41"/>
      <c r="V53" s="44"/>
      <c r="W53" s="41"/>
      <c r="X53" s="45"/>
      <c r="Y53" s="41"/>
      <c r="Z53" s="44"/>
      <c r="AA53" s="41"/>
      <c r="AB53" s="45"/>
      <c r="AC53" s="41"/>
    </row>
    <row r="54" spans="2:29">
      <c r="E54" s="80"/>
      <c r="F54" s="80"/>
      <c r="G54" s="113"/>
      <c r="H54" s="107" t="s">
        <v>95</v>
      </c>
      <c r="I54" s="48"/>
      <c r="J54" s="48"/>
      <c r="K54" s="48"/>
      <c r="L54" s="105"/>
      <c r="M54" s="105"/>
      <c r="N54" s="42"/>
      <c r="O54" s="38"/>
      <c r="P54" s="43"/>
      <c r="Q54" s="38"/>
      <c r="R54" s="42"/>
      <c r="S54" s="38"/>
      <c r="T54" s="43"/>
      <c r="U54" s="38"/>
      <c r="V54" s="42"/>
      <c r="W54" s="38"/>
      <c r="X54" s="43"/>
      <c r="Y54" s="38"/>
      <c r="Z54" s="42"/>
      <c r="AA54" s="38"/>
      <c r="AB54" s="43"/>
      <c r="AC54" s="38"/>
    </row>
    <row r="55" spans="2:29" hidden="1">
      <c r="B55" s="75">
        <v>1</v>
      </c>
      <c r="E55" s="80"/>
      <c r="F55" s="80"/>
      <c r="G55" s="90"/>
      <c r="H55" s="91"/>
      <c r="I55" s="37"/>
      <c r="J55" s="37"/>
      <c r="K55" s="37"/>
      <c r="L55" s="90"/>
      <c r="M55" s="90"/>
      <c r="N55" s="44"/>
      <c r="O55" s="41"/>
      <c r="P55" s="45"/>
      <c r="Q55" s="41"/>
      <c r="R55" s="44"/>
      <c r="S55" s="41"/>
      <c r="T55" s="45"/>
      <c r="U55" s="41"/>
      <c r="V55" s="44"/>
      <c r="W55" s="41"/>
      <c r="X55" s="45"/>
      <c r="Y55" s="41"/>
      <c r="Z55" s="44"/>
      <c r="AA55" s="41"/>
      <c r="AB55" s="45"/>
      <c r="AC55" s="41"/>
    </row>
    <row r="56" spans="2:29" ht="46.5" customHeight="1">
      <c r="E56" s="80"/>
      <c r="G56" s="47" t="s">
        <v>81</v>
      </c>
      <c r="H56" s="170" t="s">
        <v>305</v>
      </c>
      <c r="I56" s="171"/>
      <c r="J56" s="171"/>
      <c r="K56" s="171"/>
      <c r="L56" s="171"/>
      <c r="M56" s="172"/>
      <c r="N56" s="1"/>
      <c r="O56" s="2">
        <f>SUM(O58:O60)</f>
        <v>0</v>
      </c>
      <c r="P56" s="2">
        <f>SUM(P58:P60)</f>
        <v>0</v>
      </c>
      <c r="Q56" s="2">
        <f>SUM(Q58:Q60)</f>
        <v>0</v>
      </c>
      <c r="R56" s="2"/>
      <c r="S56" s="2">
        <f>SUM(S58:S60)</f>
        <v>0</v>
      </c>
      <c r="T56" s="2">
        <f>SUM(T58:T60)</f>
        <v>0</v>
      </c>
      <c r="U56" s="2">
        <f>SUM(U58:U60)</f>
        <v>0</v>
      </c>
      <c r="V56" s="2"/>
      <c r="W56" s="2">
        <f>SUM(W58:W60)</f>
        <v>0</v>
      </c>
      <c r="X56" s="2">
        <f>SUM(X58:X60)</f>
        <v>0</v>
      </c>
      <c r="Y56" s="2">
        <f>SUM(Y58:Y60)</f>
        <v>0</v>
      </c>
      <c r="Z56" s="2"/>
      <c r="AA56" s="2">
        <f>SUM(AA58:AA60)</f>
        <v>0</v>
      </c>
      <c r="AB56" s="2">
        <f>SUM(AB58:AB60)</f>
        <v>0</v>
      </c>
      <c r="AC56" s="2">
        <f>SUM(AC58:AC60)</f>
        <v>0</v>
      </c>
    </row>
    <row r="57" spans="2:29" ht="66.75" customHeight="1">
      <c r="E57" s="114"/>
      <c r="F57" s="75"/>
      <c r="G57" s="46"/>
      <c r="H57" s="18" t="s">
        <v>175</v>
      </c>
      <c r="I57" s="18" t="s">
        <v>178</v>
      </c>
      <c r="J57" s="18" t="s">
        <v>169</v>
      </c>
      <c r="K57" s="18" t="s">
        <v>297</v>
      </c>
      <c r="L57" s="105"/>
      <c r="M57" s="105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idden="1">
      <c r="B58" s="75">
        <v>1</v>
      </c>
      <c r="E58" s="80"/>
      <c r="F58" s="80"/>
      <c r="G58" s="90"/>
      <c r="H58" s="91"/>
      <c r="I58" s="37"/>
      <c r="J58" s="37"/>
      <c r="K58" s="90"/>
      <c r="L58" s="90"/>
      <c r="M58" s="90"/>
      <c r="N58" s="44"/>
      <c r="O58" s="41"/>
      <c r="P58" s="45"/>
      <c r="Q58" s="41"/>
      <c r="R58" s="44"/>
      <c r="S58" s="41"/>
      <c r="T58" s="45"/>
      <c r="U58" s="41"/>
      <c r="V58" s="44"/>
      <c r="W58" s="41"/>
      <c r="X58" s="45"/>
      <c r="Y58" s="41"/>
      <c r="Z58" s="44"/>
      <c r="AA58" s="41"/>
      <c r="AB58" s="45"/>
      <c r="AC58" s="41"/>
    </row>
    <row r="59" spans="2:29" hidden="1">
      <c r="B59" s="75">
        <v>1</v>
      </c>
      <c r="C59" s="75" t="s">
        <v>259</v>
      </c>
      <c r="D59" s="75">
        <f>ROW($D$57)</f>
        <v>57</v>
      </c>
      <c r="E59" s="93"/>
      <c r="F59" s="115" t="s">
        <v>96</v>
      </c>
      <c r="G59" s="95" t="str">
        <f>$G$56 &amp; (ROWS($G$58:G59)-2)+1&amp;"."</f>
        <v>5.1.</v>
      </c>
      <c r="H59" s="116"/>
      <c r="I59" s="52"/>
      <c r="J59" s="52"/>
      <c r="K59" s="52"/>
      <c r="L59" s="105"/>
      <c r="M59" s="105"/>
      <c r="N59" s="49"/>
      <c r="O59" s="51"/>
      <c r="P59" s="50"/>
      <c r="Q59" s="51"/>
      <c r="R59" s="49"/>
      <c r="S59" s="51"/>
      <c r="T59" s="50"/>
      <c r="U59" s="51"/>
      <c r="V59" s="49"/>
      <c r="W59" s="51"/>
      <c r="X59" s="50"/>
      <c r="Y59" s="51"/>
      <c r="Z59" s="49"/>
      <c r="AA59" s="51"/>
      <c r="AB59" s="50"/>
      <c r="AC59" s="51"/>
    </row>
    <row r="60" spans="2:29" hidden="1">
      <c r="B60" s="75">
        <v>1</v>
      </c>
      <c r="E60" s="80"/>
      <c r="F60" s="80"/>
      <c r="G60" s="90"/>
      <c r="H60" s="91"/>
      <c r="I60" s="37"/>
      <c r="J60" s="37"/>
      <c r="K60" s="90"/>
      <c r="L60" s="90"/>
      <c r="M60" s="90"/>
      <c r="N60" s="44"/>
      <c r="O60" s="41"/>
      <c r="P60" s="45"/>
      <c r="Q60" s="41"/>
      <c r="R60" s="44"/>
      <c r="S60" s="41"/>
      <c r="T60" s="45"/>
      <c r="U60" s="41"/>
      <c r="V60" s="44"/>
      <c r="W60" s="41"/>
      <c r="X60" s="45"/>
      <c r="Y60" s="41"/>
      <c r="Z60" s="44"/>
      <c r="AA60" s="41"/>
      <c r="AB60" s="45"/>
      <c r="AC60" s="41"/>
    </row>
    <row r="61" spans="2:29">
      <c r="E61" s="80"/>
      <c r="F61" s="80"/>
      <c r="G61" s="113"/>
      <c r="H61" s="107" t="s">
        <v>95</v>
      </c>
      <c r="I61" s="48"/>
      <c r="J61" s="48"/>
      <c r="K61" s="105"/>
      <c r="L61" s="105"/>
      <c r="M61" s="105"/>
      <c r="N61" s="42"/>
      <c r="O61" s="38"/>
      <c r="P61" s="43"/>
      <c r="Q61" s="38"/>
      <c r="R61" s="42"/>
      <c r="S61" s="38"/>
      <c r="T61" s="43"/>
      <c r="U61" s="38"/>
      <c r="V61" s="42"/>
      <c r="W61" s="38"/>
      <c r="X61" s="43"/>
      <c r="Y61" s="38"/>
      <c r="Z61" s="42"/>
      <c r="AA61" s="38"/>
      <c r="AB61" s="43"/>
      <c r="AC61" s="38"/>
    </row>
    <row r="62" spans="2:29" hidden="1">
      <c r="B62" s="75">
        <v>1</v>
      </c>
      <c r="E62" s="80"/>
      <c r="F62" s="80"/>
      <c r="G62" s="90"/>
      <c r="H62" s="91"/>
      <c r="I62" s="37"/>
      <c r="J62" s="37"/>
      <c r="K62" s="90"/>
      <c r="L62" s="90"/>
      <c r="M62" s="90"/>
      <c r="N62" s="44"/>
      <c r="O62" s="41"/>
      <c r="P62" s="45"/>
      <c r="Q62" s="41"/>
      <c r="R62" s="44"/>
      <c r="S62" s="41"/>
      <c r="T62" s="45"/>
      <c r="U62" s="41"/>
      <c r="V62" s="44"/>
      <c r="W62" s="41"/>
      <c r="X62" s="45"/>
      <c r="Y62" s="41"/>
      <c r="Z62" s="44"/>
      <c r="AA62" s="41"/>
      <c r="AB62" s="45"/>
      <c r="AC62" s="41"/>
    </row>
    <row r="63" spans="2:29" ht="38.25" customHeight="1">
      <c r="E63" s="80"/>
      <c r="G63" s="47" t="s">
        <v>82</v>
      </c>
      <c r="H63" s="170" t="s">
        <v>279</v>
      </c>
      <c r="I63" s="171"/>
      <c r="J63" s="171"/>
      <c r="K63" s="171"/>
      <c r="L63" s="171"/>
      <c r="M63" s="172"/>
      <c r="N63" s="1"/>
      <c r="O63" s="2">
        <f>SUM(O65:O67)</f>
        <v>0</v>
      </c>
      <c r="P63" s="2">
        <f>SUM(P65:P67)</f>
        <v>0</v>
      </c>
      <c r="Q63" s="2">
        <f>SUM(Q65:Q67)</f>
        <v>0</v>
      </c>
      <c r="R63" s="2"/>
      <c r="S63" s="2">
        <f>SUM(S65:S67)</f>
        <v>0</v>
      </c>
      <c r="T63" s="2">
        <f>SUM(T65:T67)</f>
        <v>0</v>
      </c>
      <c r="U63" s="2">
        <f>SUM(U65:U67)</f>
        <v>0</v>
      </c>
      <c r="V63" s="2"/>
      <c r="W63" s="2">
        <f>SUM(W65:W67)</f>
        <v>0</v>
      </c>
      <c r="X63" s="2">
        <f>SUM(X65:X67)</f>
        <v>0</v>
      </c>
      <c r="Y63" s="2">
        <f>SUM(Y65:Y67)</f>
        <v>0</v>
      </c>
      <c r="Z63" s="2"/>
      <c r="AA63" s="2">
        <f>SUM(AA65:AA67)</f>
        <v>0</v>
      </c>
      <c r="AB63" s="2">
        <f>SUM(AB65:AB67)</f>
        <v>0</v>
      </c>
      <c r="AC63" s="2">
        <f>SUM(AC65:AC67)</f>
        <v>0</v>
      </c>
    </row>
    <row r="64" spans="2:29" ht="38.25" customHeight="1">
      <c r="E64" s="80"/>
      <c r="G64" s="46"/>
      <c r="H64" s="18" t="s">
        <v>175</v>
      </c>
      <c r="I64" s="18" t="s">
        <v>178</v>
      </c>
      <c r="J64" s="18" t="s">
        <v>169</v>
      </c>
      <c r="K64" s="18" t="s">
        <v>280</v>
      </c>
      <c r="L64" s="105"/>
      <c r="M64" s="105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idden="1">
      <c r="B65" s="75">
        <v>1</v>
      </c>
      <c r="E65" s="80"/>
      <c r="F65" s="80"/>
      <c r="G65" s="90"/>
      <c r="H65" s="91"/>
      <c r="I65" s="37"/>
      <c r="J65" s="37"/>
      <c r="K65" s="90"/>
      <c r="L65" s="90"/>
      <c r="M65" s="90"/>
      <c r="N65" s="44"/>
      <c r="O65" s="41"/>
      <c r="P65" s="45"/>
      <c r="Q65" s="41"/>
      <c r="R65" s="44"/>
      <c r="S65" s="41"/>
      <c r="T65" s="45"/>
      <c r="U65" s="41"/>
      <c r="V65" s="44"/>
      <c r="W65" s="41"/>
      <c r="X65" s="45"/>
      <c r="Y65" s="41"/>
      <c r="Z65" s="44"/>
      <c r="AA65" s="41"/>
      <c r="AB65" s="45"/>
      <c r="AC65" s="41"/>
    </row>
    <row r="66" spans="2:29" hidden="1">
      <c r="B66" s="75">
        <v>1</v>
      </c>
      <c r="C66" s="75" t="s">
        <v>261</v>
      </c>
      <c r="D66" s="75">
        <f>ROW($D$64)</f>
        <v>64</v>
      </c>
      <c r="E66" s="93"/>
      <c r="F66" s="115" t="s">
        <v>96</v>
      </c>
      <c r="G66" s="95" t="str">
        <f>$G$63 &amp; (ROWS($G$65:G66)-2)+1&amp;"."</f>
        <v>6.1.</v>
      </c>
      <c r="H66" s="116"/>
      <c r="I66" s="52"/>
      <c r="J66" s="52"/>
      <c r="K66" s="52"/>
      <c r="L66" s="105"/>
      <c r="M66" s="105"/>
      <c r="N66" s="49"/>
      <c r="O66" s="51"/>
      <c r="P66" s="50"/>
      <c r="Q66" s="51"/>
      <c r="R66" s="49"/>
      <c r="S66" s="51"/>
      <c r="T66" s="50"/>
      <c r="U66" s="51"/>
      <c r="V66" s="49"/>
      <c r="W66" s="51"/>
      <c r="X66" s="50"/>
      <c r="Y66" s="51"/>
      <c r="Z66" s="49"/>
      <c r="AA66" s="51"/>
      <c r="AB66" s="50"/>
      <c r="AC66" s="51"/>
    </row>
    <row r="67" spans="2:29" hidden="1">
      <c r="B67" s="75">
        <v>1</v>
      </c>
      <c r="E67" s="80"/>
      <c r="F67" s="80"/>
      <c r="G67" s="90"/>
      <c r="H67" s="91"/>
      <c r="I67" s="37"/>
      <c r="J67" s="37"/>
      <c r="K67" s="90"/>
      <c r="L67" s="90"/>
      <c r="M67" s="90"/>
      <c r="N67" s="44"/>
      <c r="O67" s="41"/>
      <c r="P67" s="45"/>
      <c r="Q67" s="41"/>
      <c r="R67" s="44"/>
      <c r="S67" s="41"/>
      <c r="T67" s="45"/>
      <c r="U67" s="41"/>
      <c r="V67" s="44"/>
      <c r="W67" s="41"/>
      <c r="X67" s="45"/>
      <c r="Y67" s="41"/>
      <c r="Z67" s="44"/>
      <c r="AA67" s="41"/>
      <c r="AB67" s="45"/>
      <c r="AC67" s="41"/>
    </row>
    <row r="68" spans="2:29">
      <c r="E68" s="80"/>
      <c r="F68" s="80"/>
      <c r="G68" s="117"/>
      <c r="H68" s="107" t="s">
        <v>95</v>
      </c>
      <c r="I68" s="48"/>
      <c r="J68" s="48"/>
      <c r="K68" s="105"/>
      <c r="L68" s="105"/>
      <c r="M68" s="105"/>
      <c r="N68" s="42"/>
      <c r="O68" s="38"/>
      <c r="P68" s="43"/>
      <c r="Q68" s="38"/>
      <c r="R68" s="42"/>
      <c r="S68" s="38"/>
      <c r="T68" s="43"/>
      <c r="U68" s="38"/>
      <c r="V68" s="42"/>
      <c r="W68" s="38"/>
      <c r="X68" s="43"/>
      <c r="Y68" s="38"/>
      <c r="Z68" s="42"/>
      <c r="AA68" s="38"/>
      <c r="AB68" s="43"/>
      <c r="AC68" s="38"/>
    </row>
    <row r="69" spans="2:29" hidden="1">
      <c r="B69" s="75">
        <v>1</v>
      </c>
      <c r="E69" s="80"/>
      <c r="F69" s="80"/>
      <c r="G69" s="90"/>
      <c r="H69" s="91"/>
      <c r="I69" s="37"/>
      <c r="J69" s="37" t="s">
        <v>97</v>
      </c>
      <c r="K69" s="90"/>
      <c r="L69" s="90"/>
      <c r="M69" s="90"/>
      <c r="N69" s="44"/>
      <c r="O69" s="41"/>
      <c r="P69" s="45"/>
      <c r="Q69" s="41"/>
      <c r="R69" s="44"/>
      <c r="S69" s="41"/>
      <c r="T69" s="45"/>
      <c r="U69" s="41"/>
      <c r="V69" s="44"/>
      <c r="W69" s="41"/>
      <c r="X69" s="45"/>
      <c r="Y69" s="41"/>
      <c r="Z69" s="44"/>
      <c r="AA69" s="41"/>
      <c r="AB69" s="45"/>
      <c r="AC69" s="41"/>
    </row>
    <row r="70" spans="2:29" ht="35.25" customHeight="1">
      <c r="E70" s="80"/>
      <c r="G70" s="47" t="s">
        <v>87</v>
      </c>
      <c r="H70" s="170" t="s">
        <v>88</v>
      </c>
      <c r="I70" s="171"/>
      <c r="J70" s="171"/>
      <c r="K70" s="171"/>
      <c r="L70" s="171"/>
      <c r="M70" s="172"/>
      <c r="N70" s="1"/>
      <c r="O70" s="2">
        <f>SUM(O72:O77)</f>
        <v>0</v>
      </c>
      <c r="P70" s="2">
        <f>SUM(P72:P77)</f>
        <v>0</v>
      </c>
      <c r="Q70" s="2">
        <f>SUM(Q72:Q77)</f>
        <v>0</v>
      </c>
      <c r="R70" s="2"/>
      <c r="S70" s="2">
        <f>SUM(S72:S77)</f>
        <v>0</v>
      </c>
      <c r="T70" s="2">
        <f>SUM(T72:T77)</f>
        <v>0</v>
      </c>
      <c r="U70" s="2">
        <f>SUM(U72:U77)</f>
        <v>0</v>
      </c>
      <c r="V70" s="2"/>
      <c r="W70" s="2">
        <f>SUM(W72:W77)</f>
        <v>71</v>
      </c>
      <c r="X70" s="2">
        <f>SUM(X72:X77)</f>
        <v>1066</v>
      </c>
      <c r="Y70" s="2">
        <f>SUM(Y72:Y77)</f>
        <v>1357.9403600000001</v>
      </c>
      <c r="Z70" s="2"/>
      <c r="AA70" s="2">
        <f>SUM(AA72:AA77)</f>
        <v>0</v>
      </c>
      <c r="AB70" s="2">
        <f>SUM(AB72:AB77)</f>
        <v>0</v>
      </c>
      <c r="AC70" s="2">
        <f>SUM(AC72:AC77)</f>
        <v>0</v>
      </c>
    </row>
    <row r="71" spans="2:29" ht="37.5" customHeight="1">
      <c r="E71" s="80"/>
      <c r="G71" s="46"/>
      <c r="H71" s="18" t="s">
        <v>208</v>
      </c>
      <c r="I71" s="18" t="s">
        <v>211</v>
      </c>
      <c r="J71" s="18" t="s">
        <v>169</v>
      </c>
      <c r="K71" s="105"/>
      <c r="L71" s="105"/>
      <c r="M71" s="105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idden="1">
      <c r="B72" s="75">
        <v>1</v>
      </c>
      <c r="E72" s="80"/>
      <c r="F72" s="80"/>
      <c r="G72" s="90"/>
      <c r="H72" s="91"/>
      <c r="I72" s="37"/>
      <c r="J72" s="37"/>
      <c r="K72" s="90"/>
      <c r="L72" s="90"/>
      <c r="M72" s="90"/>
      <c r="N72" s="39"/>
      <c r="O72" s="40"/>
      <c r="P72" s="39"/>
      <c r="Q72" s="40"/>
      <c r="R72" s="57"/>
      <c r="S72" s="39"/>
      <c r="T72" s="57"/>
      <c r="U72" s="57"/>
      <c r="V72" s="40"/>
      <c r="W72" s="41"/>
      <c r="X72" s="41"/>
      <c r="Y72" s="41"/>
      <c r="Z72" s="40"/>
      <c r="AA72" s="41"/>
      <c r="AB72" s="41"/>
      <c r="AC72" s="41"/>
    </row>
    <row r="73" spans="2:29">
      <c r="C73" s="75" t="s">
        <v>260</v>
      </c>
      <c r="D73" s="75">
        <f>ROW($D$71)</f>
        <v>71</v>
      </c>
      <c r="E73" s="93" t="s">
        <v>356</v>
      </c>
      <c r="F73" s="111" t="s">
        <v>96</v>
      </c>
      <c r="G73" s="95" t="str">
        <f>$G$70 &amp; (ROWS($G$72:G73)-2)+1&amp;"."</f>
        <v>7.1.</v>
      </c>
      <c r="H73" s="52" t="s">
        <v>209</v>
      </c>
      <c r="I73" s="52" t="s">
        <v>212</v>
      </c>
      <c r="J73" s="52" t="s">
        <v>72</v>
      </c>
      <c r="K73" s="105"/>
      <c r="L73" s="105"/>
      <c r="M73" s="105"/>
      <c r="N73" s="49"/>
      <c r="O73" s="50"/>
      <c r="P73" s="51"/>
      <c r="Q73" s="50"/>
      <c r="R73" s="51"/>
      <c r="S73" s="51"/>
      <c r="T73" s="51"/>
      <c r="U73" s="51"/>
      <c r="V73" s="50"/>
      <c r="W73" s="51">
        <f>1+6</f>
        <v>7</v>
      </c>
      <c r="X73" s="51">
        <f>5+40</f>
        <v>45</v>
      </c>
      <c r="Y73" s="51">
        <f>11.31737+67.325</f>
        <v>78.64237</v>
      </c>
      <c r="Z73" s="50"/>
      <c r="AA73" s="51"/>
      <c r="AB73" s="51"/>
      <c r="AC73" s="51"/>
    </row>
    <row r="74" spans="2:29">
      <c r="C74" s="75" t="s">
        <v>260</v>
      </c>
      <c r="D74" s="75">
        <f>ROW($D$71)</f>
        <v>71</v>
      </c>
      <c r="E74" s="93" t="s">
        <v>357</v>
      </c>
      <c r="F74" s="111" t="s">
        <v>96</v>
      </c>
      <c r="G74" s="95" t="str">
        <f>$G$70 &amp; (ROWS($G$72:G74)-2)+1&amp;"."</f>
        <v>7.2.</v>
      </c>
      <c r="H74" s="52" t="s">
        <v>210</v>
      </c>
      <c r="I74" s="52" t="s">
        <v>212</v>
      </c>
      <c r="J74" s="52" t="s">
        <v>72</v>
      </c>
      <c r="K74" s="105"/>
      <c r="L74" s="105"/>
      <c r="M74" s="105"/>
      <c r="N74" s="49"/>
      <c r="O74" s="50"/>
      <c r="P74" s="51"/>
      <c r="Q74" s="50"/>
      <c r="R74" s="51"/>
      <c r="S74" s="51"/>
      <c r="T74" s="51"/>
      <c r="U74" s="51"/>
      <c r="V74" s="50"/>
      <c r="W74" s="51">
        <f>3+18+34+4+4</f>
        <v>63</v>
      </c>
      <c r="X74" s="51">
        <f>39+236+415+74+197</f>
        <v>961</v>
      </c>
      <c r="Y74" s="51">
        <f>47.863+302.148+581.356+71.234+58.766</f>
        <v>1061.367</v>
      </c>
      <c r="Z74" s="50"/>
      <c r="AA74" s="51"/>
      <c r="AB74" s="51"/>
      <c r="AC74" s="51"/>
    </row>
    <row r="75" spans="2:29">
      <c r="C75" s="75" t="s">
        <v>260</v>
      </c>
      <c r="D75" s="75">
        <f>ROW($D$71)</f>
        <v>71</v>
      </c>
      <c r="E75" s="93" t="s">
        <v>358</v>
      </c>
      <c r="F75" s="111" t="s">
        <v>96</v>
      </c>
      <c r="G75" s="95" t="str">
        <f>$G$70 &amp; (ROWS($G$72:G75)-2)+1&amp;"."</f>
        <v>7.3.</v>
      </c>
      <c r="H75" s="52" t="s">
        <v>210</v>
      </c>
      <c r="I75" s="52" t="s">
        <v>214</v>
      </c>
      <c r="J75" s="52" t="s">
        <v>149</v>
      </c>
      <c r="K75" s="105"/>
      <c r="L75" s="105"/>
      <c r="M75" s="105"/>
      <c r="N75" s="49"/>
      <c r="O75" s="50"/>
      <c r="P75" s="51"/>
      <c r="Q75" s="50"/>
      <c r="R75" s="51"/>
      <c r="S75" s="51"/>
      <c r="T75" s="51"/>
      <c r="U75" s="51"/>
      <c r="V75" s="50"/>
      <c r="W75" s="51">
        <v>1</v>
      </c>
      <c r="X75" s="51">
        <v>60</v>
      </c>
      <c r="Y75" s="51">
        <v>217.93099000000001</v>
      </c>
      <c r="Z75" s="50"/>
      <c r="AA75" s="51"/>
      <c r="AB75" s="51"/>
      <c r="AC75" s="51"/>
    </row>
    <row r="76" spans="2:29" hidden="1">
      <c r="B76" s="75">
        <v>1</v>
      </c>
      <c r="C76" s="75" t="s">
        <v>260</v>
      </c>
      <c r="D76" s="75">
        <f>ROW($D$71)</f>
        <v>71</v>
      </c>
      <c r="E76" s="93"/>
      <c r="F76" s="111" t="s">
        <v>96</v>
      </c>
      <c r="G76" s="95" t="str">
        <f>$G$70 &amp; (ROWS($G$72:G76)-2)+1&amp;"."</f>
        <v>7.4.</v>
      </c>
      <c r="H76" s="52"/>
      <c r="I76" s="52"/>
      <c r="J76" s="52"/>
      <c r="K76" s="105"/>
      <c r="L76" s="105"/>
      <c r="M76" s="105"/>
      <c r="N76" s="49"/>
      <c r="O76" s="50"/>
      <c r="P76" s="51"/>
      <c r="Q76" s="50"/>
      <c r="R76" s="51"/>
      <c r="S76" s="51"/>
      <c r="T76" s="51"/>
      <c r="U76" s="51"/>
      <c r="V76" s="50"/>
      <c r="W76" s="51"/>
      <c r="X76" s="51"/>
      <c r="Y76" s="51"/>
      <c r="Z76" s="50"/>
      <c r="AA76" s="51"/>
      <c r="AB76" s="51"/>
      <c r="AC76" s="51"/>
    </row>
    <row r="77" spans="2:29" hidden="1">
      <c r="B77" s="75">
        <v>1</v>
      </c>
      <c r="E77" s="80"/>
      <c r="F77" s="80"/>
      <c r="G77" s="90"/>
      <c r="H77" s="91"/>
      <c r="I77" s="37"/>
      <c r="J77" s="37"/>
      <c r="K77" s="90"/>
      <c r="L77" s="90"/>
      <c r="M77" s="90"/>
      <c r="N77" s="44"/>
      <c r="O77" s="45"/>
      <c r="P77" s="41"/>
      <c r="Q77" s="45"/>
      <c r="R77" s="41"/>
      <c r="S77" s="41"/>
      <c r="T77" s="41"/>
      <c r="U77" s="41"/>
      <c r="V77" s="45"/>
      <c r="W77" s="41"/>
      <c r="X77" s="41"/>
      <c r="Y77" s="41"/>
      <c r="Z77" s="45"/>
      <c r="AA77" s="41"/>
      <c r="AB77" s="41"/>
      <c r="AC77" s="41"/>
    </row>
    <row r="78" spans="2:29">
      <c r="E78" s="80"/>
      <c r="F78" s="80"/>
      <c r="G78" s="117"/>
      <c r="H78" s="107" t="s">
        <v>95</v>
      </c>
      <c r="I78" s="48"/>
      <c r="J78" s="48"/>
      <c r="K78" s="105"/>
      <c r="L78" s="105"/>
      <c r="M78" s="105"/>
      <c r="N78" s="42"/>
      <c r="O78" s="43"/>
      <c r="P78" s="38"/>
      <c r="Q78" s="43"/>
      <c r="R78" s="38"/>
      <c r="S78" s="38"/>
      <c r="T78" s="38"/>
      <c r="U78" s="38"/>
      <c r="V78" s="43"/>
      <c r="W78" s="38"/>
      <c r="X78" s="38"/>
      <c r="Y78" s="38"/>
      <c r="Z78" s="43"/>
      <c r="AA78" s="38"/>
      <c r="AB78" s="38"/>
      <c r="AC78" s="38"/>
    </row>
    <row r="79" spans="2:29" hidden="1">
      <c r="B79" s="75">
        <v>1</v>
      </c>
      <c r="E79" s="80"/>
      <c r="F79" s="80"/>
      <c r="G79" s="90"/>
      <c r="H79" s="91"/>
      <c r="I79" s="37"/>
      <c r="J79" s="37"/>
      <c r="K79" s="90"/>
      <c r="L79" s="90"/>
      <c r="M79" s="90"/>
      <c r="N79" s="44"/>
      <c r="O79" s="45"/>
      <c r="P79" s="41"/>
      <c r="Q79" s="45"/>
      <c r="R79" s="41"/>
      <c r="S79" s="41"/>
      <c r="T79" s="41"/>
      <c r="U79" s="41"/>
      <c r="V79" s="45"/>
      <c r="W79" s="41"/>
      <c r="X79" s="41"/>
      <c r="Y79" s="41"/>
      <c r="Z79" s="45"/>
      <c r="AA79" s="41"/>
      <c r="AB79" s="41"/>
      <c r="AC79" s="41"/>
    </row>
    <row r="80" spans="2:29" ht="54.75" customHeight="1">
      <c r="E80" s="80"/>
      <c r="G80" s="173" t="s">
        <v>94</v>
      </c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1:12">
      <c r="A81" s="75" t="s">
        <v>266</v>
      </c>
      <c r="E81" s="80"/>
      <c r="L81" s="3" t="s">
        <v>97</v>
      </c>
    </row>
    <row r="82" spans="1:12">
      <c r="E82" s="80"/>
    </row>
    <row r="83" spans="1:12">
      <c r="E83" s="80"/>
    </row>
    <row r="84" spans="1:12">
      <c r="E84" s="80"/>
    </row>
    <row r="85" spans="1:12">
      <c r="E85" s="80"/>
    </row>
    <row r="86" spans="1:12">
      <c r="E86" s="80"/>
      <c r="I86" s="3" t="s">
        <v>97</v>
      </c>
    </row>
    <row r="87" spans="1:12">
      <c r="E87" s="80"/>
    </row>
    <row r="88" spans="1:12">
      <c r="E88" s="80"/>
    </row>
    <row r="89" spans="1:12">
      <c r="E89" s="80"/>
    </row>
    <row r="90" spans="1:12">
      <c r="E90" s="80"/>
    </row>
    <row r="91" spans="1:12">
      <c r="E91" s="80"/>
    </row>
    <row r="92" spans="1:12">
      <c r="E92" s="80"/>
    </row>
    <row r="93" spans="1:12">
      <c r="E93" s="80"/>
    </row>
    <row r="94" spans="1:12">
      <c r="E94" s="80"/>
    </row>
    <row r="95" spans="1:12">
      <c r="E95" s="80"/>
    </row>
    <row r="96" spans="1:12">
      <c r="E96" s="80"/>
    </row>
    <row r="97" spans="5:5">
      <c r="E97" s="80"/>
    </row>
    <row r="98" spans="5:5">
      <c r="E98" s="80"/>
    </row>
    <row r="99" spans="5:5">
      <c r="E99" s="80"/>
    </row>
    <row r="100" spans="5:5">
      <c r="E100" s="80"/>
    </row>
    <row r="101" spans="5:5">
      <c r="E101" s="80"/>
    </row>
    <row r="102" spans="5:5">
      <c r="E102" s="80"/>
    </row>
    <row r="103" spans="5:5">
      <c r="E103" s="80"/>
    </row>
    <row r="104" spans="5:5">
      <c r="E104" s="80"/>
    </row>
    <row r="105" spans="5:5">
      <c r="E105" s="80"/>
    </row>
    <row r="106" spans="5:5">
      <c r="E106" s="80"/>
    </row>
    <row r="107" spans="5:5">
      <c r="E107" s="80"/>
    </row>
    <row r="108" spans="5:5">
      <c r="E108" s="80"/>
    </row>
    <row r="109" spans="5:5">
      <c r="E109" s="80"/>
    </row>
    <row r="110" spans="5:5">
      <c r="E110" s="80"/>
    </row>
    <row r="111" spans="5:5">
      <c r="E111" s="80"/>
    </row>
    <row r="112" spans="5:5">
      <c r="E112" s="80"/>
    </row>
    <row r="113" spans="5:5">
      <c r="E113" s="80"/>
    </row>
    <row r="114" spans="5:5">
      <c r="E114" s="80"/>
    </row>
    <row r="115" spans="5:5">
      <c r="E115" s="80"/>
    </row>
    <row r="116" spans="5:5">
      <c r="E116" s="80"/>
    </row>
    <row r="117" spans="5:5">
      <c r="E117" s="80"/>
    </row>
    <row r="118" spans="5:5">
      <c r="E118" s="80"/>
    </row>
    <row r="119" spans="5:5">
      <c r="E119" s="80"/>
    </row>
    <row r="120" spans="5:5">
      <c r="E120" s="80"/>
    </row>
    <row r="121" spans="5:5">
      <c r="E121" s="80"/>
    </row>
    <row r="122" spans="5:5">
      <c r="E122" s="80"/>
    </row>
    <row r="123" spans="5:5">
      <c r="E123" s="80"/>
    </row>
    <row r="124" spans="5:5">
      <c r="E124" s="80"/>
    </row>
    <row r="125" spans="5:5">
      <c r="E125" s="80"/>
    </row>
    <row r="126" spans="5:5">
      <c r="E126" s="80"/>
    </row>
    <row r="127" spans="5:5">
      <c r="E127" s="80"/>
    </row>
    <row r="128" spans="5:5">
      <c r="E128" s="80"/>
    </row>
  </sheetData>
  <sheetProtection algorithmName="SHA-512" hashValue="xpiVzeRcL0gHSKDe1Yaax7A5AZ2d+HYE7LaFJxMSdTcZm8hLbBJcq9zacFP8UYvgHAy55SgVlvyHc4jLx/71tg==" saltValue="c99QPj+qxYsId/JaOAOqog==" spinCount="100000" sheet="1" objects="1" scenarios="1"/>
  <dataConsolidate/>
  <mergeCells count="17">
    <mergeCell ref="H15:M15"/>
    <mergeCell ref="H29:M29"/>
    <mergeCell ref="H39:M39"/>
    <mergeCell ref="G80:AC80"/>
    <mergeCell ref="H46:M46"/>
    <mergeCell ref="H56:M56"/>
    <mergeCell ref="H63:M63"/>
    <mergeCell ref="H70:M70"/>
    <mergeCell ref="H16:M16"/>
    <mergeCell ref="G11:AC11"/>
    <mergeCell ref="G12:AC12"/>
    <mergeCell ref="G13:G14"/>
    <mergeCell ref="N13:Q13"/>
    <mergeCell ref="R13:U13"/>
    <mergeCell ref="V13:Y13"/>
    <mergeCell ref="Z13:AC13"/>
    <mergeCell ref="H13:M14"/>
  </mergeCells>
  <dataValidations count="30">
    <dataValidation type="list" allowBlank="1" showInputMessage="1" showErrorMessage="1" sqref="I73:I76">
      <formula1>SKU2gl</formula1>
    </dataValidation>
    <dataValidation type="list" allowBlank="1" showInputMessage="1" showErrorMessage="1" sqref="H73:H76">
      <formula1>SKU1gl</formula1>
    </dataValidation>
    <dataValidation type="list" allowBlank="1" showInputMessage="1" showErrorMessage="1" sqref="K42">
      <formula1>PS4gl</formula1>
    </dataValidation>
    <dataValidation type="list" allowBlank="1" showInputMessage="1" showErrorMessage="1" sqref="J42">
      <formula1>PS3gl</formula1>
    </dataValidation>
    <dataValidation type="list" allowBlank="1" showInputMessage="1" showErrorMessage="1" sqref="I42">
      <formula1>PS2gl</formula1>
    </dataValidation>
    <dataValidation type="list" allowBlank="1" showInputMessage="1" showErrorMessage="1" sqref="H42">
      <formula1>PS1gl</formula1>
    </dataValidation>
    <dataValidation type="list" allowBlank="1" showInputMessage="1" showErrorMessage="1" sqref="J66">
      <formula1>SP3gl</formula1>
    </dataValidation>
    <dataValidation type="list" allowBlank="1" showInputMessage="1" showErrorMessage="1" sqref="I66">
      <formula1>SP2gl</formula1>
    </dataValidation>
    <dataValidation type="list" allowBlank="1" showInputMessage="1" showErrorMessage="1" sqref="H66">
      <formula1>SP1gl</formula1>
    </dataValidation>
    <dataValidation type="list" allowBlank="1" showInputMessage="1" showErrorMessage="1" sqref="K66">
      <formula1>SP4gl</formula1>
    </dataValidation>
    <dataValidation type="list" allowBlank="1" showInputMessage="1" showErrorMessage="1" sqref="J76">
      <formula1>SKU3gl</formula1>
    </dataValidation>
    <dataValidation type="list" allowBlank="1" showInputMessage="1" showErrorMessage="1" sqref="H19:H25">
      <formula1>VL1gl</formula1>
    </dataValidation>
    <dataValidation type="list" allowBlank="1" showInputMessage="1" showErrorMessage="1" sqref="L19:L25">
      <formula1>VL5gl</formula1>
    </dataValidation>
    <dataValidation type="list" allowBlank="1" showInputMessage="1" showErrorMessage="1" sqref="K19:K25">
      <formula1>VL4gl</formula1>
    </dataValidation>
    <dataValidation type="list" allowBlank="1" showInputMessage="1" showErrorMessage="1" sqref="J19:J25">
      <formula1>VL3gl</formula1>
    </dataValidation>
    <dataValidation type="list" allowBlank="1" showInputMessage="1" showErrorMessage="1" sqref="I19:I25">
      <formula1>VL2gl</formula1>
    </dataValidation>
    <dataValidation type="list" allowBlank="1" showInputMessage="1" showErrorMessage="1" sqref="M32:M35">
      <formula1>KL6gl</formula1>
    </dataValidation>
    <dataValidation type="list" allowBlank="1" showInputMessage="1" showErrorMessage="1" sqref="L32:L35">
      <formula1>KL5gl</formula1>
    </dataValidation>
    <dataValidation type="list" allowBlank="1" showInputMessage="1" showErrorMessage="1" sqref="K32:K35">
      <formula1>KL4gl</formula1>
    </dataValidation>
    <dataValidation type="list" allowBlank="1" showInputMessage="1" showErrorMessage="1" sqref="J32:J35">
      <formula1>KL3gl</formula1>
    </dataValidation>
    <dataValidation type="list" allowBlank="1" showInputMessage="1" showErrorMessage="1" sqref="I32:I35">
      <formula1>KL2gl</formula1>
    </dataValidation>
    <dataValidation type="list" allowBlank="1" showInputMessage="1" showErrorMessage="1" sqref="H32:H35">
      <formula1>KL1gl</formula1>
    </dataValidation>
    <dataValidation type="list" allowBlank="1" showInputMessage="1" showErrorMessage="1" sqref="K49:K52">
      <formula1>TS4gl</formula1>
    </dataValidation>
    <dataValidation type="list" allowBlank="1" showInputMessage="1" showErrorMessage="1" sqref="J49:J52">
      <formula1>TS3gl</formula1>
    </dataValidation>
    <dataValidation type="list" allowBlank="1" showInputMessage="1" showErrorMessage="1" sqref="I49:I52">
      <formula1>TS2gl</formula1>
    </dataValidation>
    <dataValidation type="list" allowBlank="1" showInputMessage="1" showErrorMessage="1" sqref="H49:H52">
      <formula1>TS1gl</formula1>
    </dataValidation>
    <dataValidation type="list" allowBlank="1" showInputMessage="1" showErrorMessage="1" sqref="J59">
      <formula1>RTP3gl</formula1>
    </dataValidation>
    <dataValidation type="list" allowBlank="1" showInputMessage="1" showErrorMessage="1" sqref="I59">
      <formula1>RTP2gl</formula1>
    </dataValidation>
    <dataValidation type="list" allowBlank="1" showInputMessage="1" showErrorMessage="1" sqref="H59">
      <formula1>RTP1gl</formula1>
    </dataValidation>
    <dataValidation type="list" allowBlank="1" showInputMessage="1" showErrorMessage="1" sqref="K59">
      <formula1>RTP4gl</formula1>
    </dataValidation>
  </dataValidations>
  <hyperlinks>
    <hyperlink ref="H27" location="'Прил. № 1'!A1" display="Добавить"/>
    <hyperlink ref="H37" location="'Прил. № 1'!A1" display="Добавить"/>
    <hyperlink ref="H44" location="'Прил. № 1'!A1" display="Добавить"/>
    <hyperlink ref="H54" location="'Прил. № 1'!A1" display="Добавить"/>
    <hyperlink ref="H61" location="'Прил. № 1'!A1" display="Добавить"/>
    <hyperlink ref="H68" location="'Прил. № 1'!A1" display="Добавить"/>
    <hyperlink ref="H78" location="'Прил. № 1'!A1" display="Добавить"/>
    <hyperlink ref="F52" location="'Прил. № 1'!A1" display="Удалить"/>
    <hyperlink ref="F76" location="'Прил. № 1'!A1" display="Удалить"/>
    <hyperlink ref="F42" location="'Прил. № 1'!A1" display="Удалить"/>
    <hyperlink ref="F59" location="'Прил. № 1'!A1" display="Удалить"/>
    <hyperlink ref="F66" location="'Прил. № 1'!A1" display="Удалить"/>
    <hyperlink ref="F25" location="'Прил. № 1'!A1" display="Удалить"/>
    <hyperlink ref="F35" location="'Прил. № 1'!A1" display="Удалить"/>
    <hyperlink ref="F19" location="'Прил. № 1'!A1" display="Удалить"/>
    <hyperlink ref="F20" location="'Прил. № 1'!A1" display="Удалить"/>
    <hyperlink ref="F21" location="'Прил. № 1'!A1" display="Удалить"/>
    <hyperlink ref="F22" location="'Прил. № 1'!A1" display="Удалить"/>
    <hyperlink ref="F23" location="'Прил. № 1'!A1" display="Удалить"/>
    <hyperlink ref="F24" location="'Прил. № 1'!A1" display="Удалить"/>
    <hyperlink ref="F32" location="'Прил. № 1'!A1" display="Удалить"/>
    <hyperlink ref="F33" location="'Прил. № 1'!A1" display="Удалить"/>
    <hyperlink ref="F34" location="'Прил. № 1'!A1" display="Удалить"/>
    <hyperlink ref="F49" location="'Прил. № 1'!A1" display="Удалить"/>
    <hyperlink ref="F50" location="'Прил. № 1'!A1" display="Удалить"/>
    <hyperlink ref="F51" location="'Прил. № 1'!A1" display="Удалить"/>
    <hyperlink ref="F73" location="'Прил. № 1'!A1" display="Удалить"/>
    <hyperlink ref="F74" location="'Прил. № 1'!A1" display="Удалить"/>
    <hyperlink ref="F75" location="'Прил. № 1'!A1" display="Удалить"/>
  </hyperlinks>
  <pageMargins left="0.23622047244094491" right="0.23622047244094491" top="0" bottom="0" header="0.31496062992125984" footer="0.31496062992125984"/>
  <pageSetup paperSize="9" scale="3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Справочник!$G$5:$G$8</xm:f>
          </x14:formula1>
          <xm:sqref>M19:M25</xm:sqref>
        </x14:dataValidation>
        <x14:dataValidation type="list" allowBlank="1" showInputMessage="1" showErrorMessage="1">
          <x14:formula1>
            <xm:f>Справочник!$AO$5:$AO$6</xm:f>
          </x14:formula1>
          <xm:sqref>J73:J74</xm:sqref>
        </x14:dataValidation>
        <x14:dataValidation type="list" allowBlank="1" showInputMessage="1" showErrorMessage="1">
          <x14:formula1>
            <xm:f>Справочник!$AQ$5:$AQ$8</xm:f>
          </x14:formula1>
          <xm:sqref>J75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21">
    <pageSetUpPr fitToPage="1"/>
  </sheetPr>
  <dimension ref="A1:K13"/>
  <sheetViews>
    <sheetView view="pageBreakPreview" topLeftCell="A3" zoomScale="80" zoomScaleNormal="85" zoomScaleSheetLayoutView="80" workbookViewId="0">
      <selection activeCell="C13" sqref="C13"/>
    </sheetView>
  </sheetViews>
  <sheetFormatPr defaultColWidth="8.85546875" defaultRowHeight="15"/>
  <cols>
    <col min="1" max="1" width="4.7109375" style="118" customWidth="1"/>
    <col min="2" max="2" width="41.7109375" style="118" customWidth="1"/>
    <col min="3" max="3" width="33.5703125" style="118" customWidth="1"/>
    <col min="4" max="4" width="28.42578125" style="118" customWidth="1"/>
    <col min="5" max="5" width="20.7109375" style="118" customWidth="1"/>
    <col min="6" max="6" width="34.28515625" style="118" customWidth="1"/>
    <col min="7" max="10" width="8.7109375" style="118" hidden="1" customWidth="1"/>
    <col min="11" max="11" width="8.85546875" style="118" customWidth="1"/>
    <col min="12" max="16384" width="8.85546875" style="118"/>
  </cols>
  <sheetData>
    <row r="1" spans="1:11" ht="42.75" customHeight="1">
      <c r="A1" s="174" t="s">
        <v>327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49.5" customHeight="1">
      <c r="A2" s="187" t="str">
        <f>"Расходы на выполнение мероприятий по технологическому присоединению, предусмотренных пунктами "&amp;CHAR(34)&amp;"а"&amp;CHAR(34)&amp;" и "&amp;CHAR(34)&amp;"в"&amp;CHAR(34)&amp;" пункта 16 Методических указаний"&amp;CHAR(10)&amp;" за " &amp;IF(Титульный!C12="","--- выберите период на листе Титульный ---",(Титульный!C12-3)) &amp; " год"</f>
        <v>Расходы на выполнение мероприятий по технологическому присоединению, предусмотренных пунктами "а" и "в" пункта 16 Методических указаний
 за 2019 год</v>
      </c>
      <c r="B2" s="187"/>
      <c r="C2" s="187"/>
      <c r="D2" s="187"/>
      <c r="E2" s="187"/>
      <c r="F2" s="187"/>
      <c r="G2" s="119"/>
      <c r="H2" s="119"/>
      <c r="I2" s="119"/>
      <c r="J2" s="119"/>
    </row>
    <row r="3" spans="1:11" ht="19.149999999999999" customHeight="1">
      <c r="A3" s="175" t="s">
        <v>0</v>
      </c>
      <c r="B3" s="175" t="s">
        <v>2</v>
      </c>
      <c r="C3" s="188" t="str">
        <f>"Год формирования расходов (согласно учетной политике сетевой организации) за " &amp;IF(Титульный!C12="","--- выберите период на листе Титульный ---",(Титульный!C12-3)) &amp; " год"</f>
        <v>Год формирования расходов (согласно учетной политике сетевой организации) за 2019 год</v>
      </c>
      <c r="D3" s="189"/>
      <c r="E3" s="189"/>
      <c r="F3" s="189"/>
      <c r="G3" s="120"/>
      <c r="H3" s="120"/>
      <c r="I3" s="120"/>
      <c r="J3" s="121"/>
      <c r="K3" s="122"/>
    </row>
    <row r="4" spans="1:11" ht="25.9" customHeight="1">
      <c r="A4" s="176"/>
      <c r="B4" s="176"/>
      <c r="C4" s="178" t="s">
        <v>277</v>
      </c>
      <c r="D4" s="190"/>
      <c r="E4" s="190"/>
      <c r="F4" s="179"/>
      <c r="G4" s="180" t="s">
        <v>5</v>
      </c>
      <c r="H4" s="180"/>
      <c r="I4" s="180"/>
      <c r="J4" s="180"/>
    </row>
    <row r="5" spans="1:11" ht="63" customHeight="1">
      <c r="A5" s="176"/>
      <c r="B5" s="176"/>
      <c r="C5" s="175" t="s">
        <v>287</v>
      </c>
      <c r="D5" s="175" t="s">
        <v>3</v>
      </c>
      <c r="E5" s="184" t="s">
        <v>4</v>
      </c>
      <c r="F5" s="181" t="s">
        <v>286</v>
      </c>
      <c r="G5" s="180"/>
      <c r="H5" s="180"/>
      <c r="I5" s="180"/>
      <c r="J5" s="180"/>
    </row>
    <row r="6" spans="1:11" ht="29.45" customHeight="1">
      <c r="A6" s="176"/>
      <c r="B6" s="176"/>
      <c r="C6" s="176"/>
      <c r="D6" s="176"/>
      <c r="E6" s="185"/>
      <c r="F6" s="182"/>
      <c r="G6" s="178" t="s">
        <v>46</v>
      </c>
      <c r="H6" s="179"/>
      <c r="I6" s="178" t="s">
        <v>49</v>
      </c>
      <c r="J6" s="179"/>
    </row>
    <row r="7" spans="1:11" s="124" customFormat="1" ht="21" customHeight="1">
      <c r="A7" s="177"/>
      <c r="B7" s="177"/>
      <c r="C7" s="177"/>
      <c r="D7" s="177"/>
      <c r="E7" s="186"/>
      <c r="F7" s="183"/>
      <c r="G7" s="123" t="s">
        <v>47</v>
      </c>
      <c r="H7" s="123" t="s">
        <v>48</v>
      </c>
      <c r="I7" s="123" t="s">
        <v>47</v>
      </c>
      <c r="J7" s="123" t="s">
        <v>48</v>
      </c>
    </row>
    <row r="8" spans="1:11" s="124" customFormat="1" ht="15.75" customHeigh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15</v>
      </c>
      <c r="H8" s="125">
        <v>16</v>
      </c>
      <c r="I8" s="125">
        <v>17</v>
      </c>
      <c r="J8" s="125">
        <v>18</v>
      </c>
    </row>
    <row r="9" spans="1:11" ht="51" customHeight="1">
      <c r="A9" s="126">
        <v>1</v>
      </c>
      <c r="B9" s="127" t="s">
        <v>6</v>
      </c>
      <c r="C9" s="128">
        <f>'Прил. № 3.1 (''а'' п.16)'!E5</f>
        <v>205.9363868336813</v>
      </c>
      <c r="D9" s="128">
        <v>48</v>
      </c>
      <c r="E9" s="128">
        <v>613.5</v>
      </c>
      <c r="F9" s="129">
        <f>IF(D9=0,0,C9 /D9)</f>
        <v>4.2903413923683607</v>
      </c>
      <c r="G9" s="130">
        <f>IF(D9=0,0,C9/D9)</f>
        <v>4.2903413923683607</v>
      </c>
      <c r="H9" s="130" t="e">
        <f>IF(#REF!=0,0,#REF!/#REF!)</f>
        <v>#REF!</v>
      </c>
      <c r="I9" s="130" t="e">
        <f>IF(#REF!=0,0,#REF!/#REF!)</f>
        <v>#REF!</v>
      </c>
      <c r="J9" s="130" t="e">
        <f>IF(#REF!=0,0,#REF!/#REF!)</f>
        <v>#REF!</v>
      </c>
    </row>
    <row r="10" spans="1:11" ht="51" customHeight="1">
      <c r="A10" s="126">
        <v>2</v>
      </c>
      <c r="B10" s="127" t="s">
        <v>7</v>
      </c>
      <c r="C10" s="129" t="s">
        <v>70</v>
      </c>
      <c r="D10" s="129" t="s">
        <v>70</v>
      </c>
      <c r="E10" s="129" t="s">
        <v>70</v>
      </c>
      <c r="F10" s="129" t="s">
        <v>70</v>
      </c>
      <c r="G10" s="130" t="e">
        <f>IF(D10=0,0,C10/D10)</f>
        <v>#VALUE!</v>
      </c>
      <c r="H10" s="130" t="e">
        <f>IF(#REF!=0,0,#REF!/#REF!)</f>
        <v>#REF!</v>
      </c>
      <c r="I10" s="130" t="e">
        <f>IF(#REF!=0,0,#REF!/#REF!)</f>
        <v>#REF!</v>
      </c>
      <c r="J10" s="130" t="e">
        <f>IF(#REF!=0,0,#REF!/#REF!)</f>
        <v>#REF!</v>
      </c>
    </row>
    <row r="11" spans="1:11" ht="26.45" hidden="1" customHeight="1">
      <c r="A11" s="131">
        <v>3</v>
      </c>
      <c r="B11" s="132" t="s">
        <v>8</v>
      </c>
      <c r="C11" s="133" t="e">
        <f>C9+C10</f>
        <v>#VALUE!</v>
      </c>
      <c r="D11" s="133" t="e">
        <f t="shared" ref="D11:E11" si="0">D9+D10</f>
        <v>#VALUE!</v>
      </c>
      <c r="E11" s="133" t="e">
        <f t="shared" si="0"/>
        <v>#VALUE!</v>
      </c>
      <c r="F11" s="133"/>
      <c r="G11" s="133" t="e">
        <f>IF(D11=0,0,C11/D11)</f>
        <v>#VALUE!</v>
      </c>
      <c r="H11" s="133" t="e">
        <f>IF(#REF!=0,0,#REF!/#REF!)</f>
        <v>#REF!</v>
      </c>
      <c r="I11" s="133" t="e">
        <f>IF(#REF!=0,0,#REF!/#REF!)</f>
        <v>#REF!</v>
      </c>
      <c r="J11" s="133" t="e">
        <f>IF(#REF!=0,0,#REF!/#REF!)</f>
        <v>#REF!</v>
      </c>
    </row>
    <row r="12" spans="1:11" ht="135" customHeight="1">
      <c r="A12" s="134" t="s">
        <v>270</v>
      </c>
      <c r="B12" s="127" t="s">
        <v>308</v>
      </c>
      <c r="C12" s="128">
        <f>'Прил. № 3.2 (''в'' п.16)'!E5</f>
        <v>448.77730316631869</v>
      </c>
      <c r="D12" s="128">
        <v>48</v>
      </c>
      <c r="E12" s="128">
        <v>613.5</v>
      </c>
      <c r="F12" s="129">
        <f t="shared" ref="F12:F13" si="1">IF(D12=0,0,C12 /D12)</f>
        <v>9.3495271492983054</v>
      </c>
      <c r="G12" s="130">
        <f>IF(D12=0,0,C12/D12)</f>
        <v>9.3495271492983054</v>
      </c>
      <c r="H12" s="130" t="e">
        <f>IF(#REF!=0,0,#REF!/#REF!)</f>
        <v>#REF!</v>
      </c>
      <c r="I12" s="130" t="e">
        <f>IF(#REF!=0,0,#REF!/#REF!)</f>
        <v>#REF!</v>
      </c>
      <c r="J12" s="130" t="e">
        <f>IF(#REF!=0,0,#REF!/#REF!)</f>
        <v>#REF!</v>
      </c>
    </row>
    <row r="13" spans="1:11" ht="119.25" customHeight="1">
      <c r="A13" s="134" t="s">
        <v>271</v>
      </c>
      <c r="B13" s="127" t="s">
        <v>309</v>
      </c>
      <c r="C13" s="128"/>
      <c r="D13" s="128"/>
      <c r="E13" s="128"/>
      <c r="F13" s="129">
        <f t="shared" si="1"/>
        <v>0</v>
      </c>
      <c r="G13" s="130">
        <f>IF(D13=0,0,C13/D13)</f>
        <v>0</v>
      </c>
      <c r="H13" s="130" t="e">
        <f>IF(#REF!=0,0,#REF!/#REF!)</f>
        <v>#REF!</v>
      </c>
      <c r="I13" s="130" t="e">
        <f>IF(#REF!=0,0,#REF!/#REF!)</f>
        <v>#REF!</v>
      </c>
      <c r="J13" s="130" t="e">
        <f>IF(#REF!=0,0,#REF!/#REF!)</f>
        <v>#REF!</v>
      </c>
    </row>
  </sheetData>
  <sheetProtection password="E96F" sheet="1" objects="1" scenarios="1"/>
  <mergeCells count="13">
    <mergeCell ref="A1:J1"/>
    <mergeCell ref="A3:A7"/>
    <mergeCell ref="B3:B7"/>
    <mergeCell ref="G6:H6"/>
    <mergeCell ref="I6:J6"/>
    <mergeCell ref="G4:J5"/>
    <mergeCell ref="F5:F7"/>
    <mergeCell ref="C5:C7"/>
    <mergeCell ref="D5:D7"/>
    <mergeCell ref="E5:E7"/>
    <mergeCell ref="A2:F2"/>
    <mergeCell ref="C3:F3"/>
    <mergeCell ref="C4:F4"/>
  </mergeCells>
  <pageMargins left="0.31496062992125984" right="0.11811023622047245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22">
    <pageSetUpPr fitToPage="1"/>
  </sheetPr>
  <dimension ref="A1:K13"/>
  <sheetViews>
    <sheetView view="pageBreakPreview" topLeftCell="A4" zoomScale="80" zoomScaleNormal="85" zoomScaleSheetLayoutView="80" workbookViewId="0">
      <selection activeCell="E12" sqref="E12:E13"/>
    </sheetView>
  </sheetViews>
  <sheetFormatPr defaultColWidth="8.85546875" defaultRowHeight="15"/>
  <cols>
    <col min="1" max="1" width="4.7109375" style="118" customWidth="1"/>
    <col min="2" max="2" width="40.42578125" style="118" customWidth="1"/>
    <col min="3" max="3" width="28.7109375" style="118" customWidth="1"/>
    <col min="4" max="4" width="21.7109375" style="118" customWidth="1"/>
    <col min="5" max="5" width="24.42578125" style="118" customWidth="1"/>
    <col min="6" max="6" width="44.28515625" style="118" customWidth="1"/>
    <col min="7" max="10" width="8.7109375" style="118" hidden="1" customWidth="1"/>
    <col min="11" max="11" width="7.42578125" style="118" customWidth="1"/>
    <col min="12" max="16384" width="8.85546875" style="118"/>
  </cols>
  <sheetData>
    <row r="1" spans="1:11" ht="53.25" customHeight="1">
      <c r="A1" s="174" t="s">
        <v>328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39" customHeight="1">
      <c r="A2" s="187" t="str">
        <f>"Расходы на выполнение мероприятий по технологическому присоединению, предусмотренных пунктами "&amp;CHAR(34)&amp;"а"&amp;CHAR(34)&amp;" и "&amp;CHAR(34)&amp;"в"&amp;CHAR(34)&amp;" пункта 16 Методических указаний"&amp;CHAR(10)&amp;" за " &amp;IF(Титульный!C12="","--- выберите период на листе Титульный ---",(Титульный!C12-2)) &amp; " год"</f>
        <v>Расходы на выполнение мероприятий по технологическому присоединению, предусмотренных пунктами "а" и "в" пункта 16 Методических указаний
 за 2020 год</v>
      </c>
      <c r="B2" s="187"/>
      <c r="C2" s="187"/>
      <c r="D2" s="187"/>
      <c r="E2" s="187"/>
      <c r="F2" s="187"/>
      <c r="G2" s="119"/>
      <c r="H2" s="119"/>
      <c r="I2" s="119"/>
      <c r="J2" s="119"/>
    </row>
    <row r="3" spans="1:11" ht="19.149999999999999" customHeight="1">
      <c r="A3" s="180" t="s">
        <v>0</v>
      </c>
      <c r="B3" s="180" t="s">
        <v>2</v>
      </c>
      <c r="C3" s="192" t="str">
        <f>"Год формирования расходов (согласно учетной политике сетевой организации) за " &amp;IF(Титульный!C12="","--- выберите период на листе Титульный ---",(Титульный!C12-2)) &amp; " год"</f>
        <v>Год формирования расходов (согласно учетной политике сетевой организации) за 2020 год</v>
      </c>
      <c r="D3" s="192"/>
      <c r="E3" s="192"/>
      <c r="F3" s="192"/>
      <c r="G3" s="120"/>
      <c r="H3" s="120"/>
      <c r="I3" s="120"/>
      <c r="J3" s="121"/>
      <c r="K3" s="122"/>
    </row>
    <row r="4" spans="1:11" ht="25.9" customHeight="1">
      <c r="A4" s="180"/>
      <c r="B4" s="180"/>
      <c r="C4" s="180" t="s">
        <v>277</v>
      </c>
      <c r="D4" s="180"/>
      <c r="E4" s="180"/>
      <c r="F4" s="180"/>
      <c r="G4" s="179" t="s">
        <v>5</v>
      </c>
      <c r="H4" s="180"/>
      <c r="I4" s="180"/>
      <c r="J4" s="180"/>
    </row>
    <row r="5" spans="1:11" ht="60" customHeight="1">
      <c r="A5" s="180"/>
      <c r="B5" s="180"/>
      <c r="C5" s="180" t="s">
        <v>71</v>
      </c>
      <c r="D5" s="180" t="s">
        <v>3</v>
      </c>
      <c r="E5" s="180" t="s">
        <v>4</v>
      </c>
      <c r="F5" s="191" t="s">
        <v>286</v>
      </c>
      <c r="G5" s="179"/>
      <c r="H5" s="180"/>
      <c r="I5" s="180"/>
      <c r="J5" s="180"/>
    </row>
    <row r="6" spans="1:11" ht="24" customHeight="1">
      <c r="A6" s="180"/>
      <c r="B6" s="180"/>
      <c r="C6" s="180"/>
      <c r="D6" s="180"/>
      <c r="E6" s="180"/>
      <c r="F6" s="191"/>
      <c r="G6" s="190" t="s">
        <v>46</v>
      </c>
      <c r="H6" s="179"/>
      <c r="I6" s="178" t="s">
        <v>49</v>
      </c>
      <c r="J6" s="179"/>
    </row>
    <row r="7" spans="1:11" s="124" customFormat="1" ht="0.75" hidden="1" customHeight="1">
      <c r="A7" s="180"/>
      <c r="B7" s="180"/>
      <c r="C7" s="180"/>
      <c r="D7" s="180"/>
      <c r="E7" s="180"/>
      <c r="F7" s="191"/>
      <c r="G7" s="135" t="s">
        <v>47</v>
      </c>
      <c r="H7" s="123" t="s">
        <v>48</v>
      </c>
      <c r="I7" s="123" t="s">
        <v>47</v>
      </c>
      <c r="J7" s="123" t="s">
        <v>48</v>
      </c>
    </row>
    <row r="8" spans="1:11" s="124" customFormat="1" ht="15.75" customHeight="1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25">
        <v>15</v>
      </c>
      <c r="H8" s="125">
        <v>16</v>
      </c>
      <c r="I8" s="125">
        <v>17</v>
      </c>
      <c r="J8" s="125">
        <v>18</v>
      </c>
    </row>
    <row r="9" spans="1:11" ht="51" customHeight="1">
      <c r="A9" s="126">
        <v>1</v>
      </c>
      <c r="B9" s="127" t="s">
        <v>6</v>
      </c>
      <c r="C9" s="128">
        <f>'Прил. № 3.1 (''а'' п.16)'!D5</f>
        <v>281.11015760517796</v>
      </c>
      <c r="D9" s="128">
        <v>74</v>
      </c>
      <c r="E9" s="128">
        <v>1171</v>
      </c>
      <c r="F9" s="129">
        <f>IF(D9=0,0,C9 /D9)</f>
        <v>3.7987859135834858</v>
      </c>
      <c r="G9" s="130">
        <f>IF(D9=0,0,C9/D9)</f>
        <v>3.7987859135834858</v>
      </c>
      <c r="H9" s="130" t="e">
        <f>IF(#REF!=0,0,#REF!/#REF!)</f>
        <v>#REF!</v>
      </c>
      <c r="I9" s="130" t="e">
        <f>IF(#REF!=0,0,#REF!/#REF!)</f>
        <v>#REF!</v>
      </c>
      <c r="J9" s="130" t="e">
        <f>IF(#REF!=0,0,#REF!/#REF!)</f>
        <v>#REF!</v>
      </c>
    </row>
    <row r="10" spans="1:11" ht="51" customHeight="1">
      <c r="A10" s="126">
        <v>2</v>
      </c>
      <c r="B10" s="127" t="s">
        <v>7</v>
      </c>
      <c r="C10" s="129" t="s">
        <v>70</v>
      </c>
      <c r="D10" s="129" t="s">
        <v>70</v>
      </c>
      <c r="E10" s="129" t="s">
        <v>70</v>
      </c>
      <c r="F10" s="129" t="s">
        <v>70</v>
      </c>
      <c r="G10" s="130" t="e">
        <f>IF(D10=0,0,C10/D10)</f>
        <v>#VALUE!</v>
      </c>
      <c r="H10" s="130" t="e">
        <f>IF(#REF!=0,0,#REF!/#REF!)</f>
        <v>#REF!</v>
      </c>
      <c r="I10" s="130" t="e">
        <f>IF(#REF!=0,0,#REF!/#REF!)</f>
        <v>#REF!</v>
      </c>
      <c r="J10" s="130" t="e">
        <f>IF(#REF!=0,0,#REF!/#REF!)</f>
        <v>#REF!</v>
      </c>
    </row>
    <row r="11" spans="1:11" ht="26.45" hidden="1" customHeight="1">
      <c r="A11" s="131">
        <v>3</v>
      </c>
      <c r="B11" s="132" t="s">
        <v>8</v>
      </c>
      <c r="C11" s="133" t="e">
        <f>C9+C10</f>
        <v>#VALUE!</v>
      </c>
      <c r="D11" s="133" t="e">
        <f t="shared" ref="D11:E11" si="0">D9+D10</f>
        <v>#VALUE!</v>
      </c>
      <c r="E11" s="133" t="e">
        <f t="shared" si="0"/>
        <v>#VALUE!</v>
      </c>
      <c r="F11" s="133"/>
      <c r="G11" s="133" t="e">
        <f>IF(D11=0,0,C11/D11)</f>
        <v>#VALUE!</v>
      </c>
      <c r="H11" s="133" t="e">
        <f>IF(#REF!=0,0,#REF!/#REF!)</f>
        <v>#REF!</v>
      </c>
      <c r="I11" s="133" t="e">
        <f>IF(#REF!=0,0,#REF!/#REF!)</f>
        <v>#REF!</v>
      </c>
      <c r="J11" s="133" t="e">
        <f>IF(#REF!=0,0,#REF!/#REF!)</f>
        <v>#REF!</v>
      </c>
    </row>
    <row r="12" spans="1:11" ht="143.25" customHeight="1">
      <c r="A12" s="134" t="s">
        <v>270</v>
      </c>
      <c r="B12" s="127" t="s">
        <v>308</v>
      </c>
      <c r="C12" s="128">
        <v>494.83624358436083</v>
      </c>
      <c r="D12" s="128">
        <v>69</v>
      </c>
      <c r="E12" s="128">
        <v>1071</v>
      </c>
      <c r="F12" s="129">
        <f t="shared" ref="F12:F13" si="1">IF(D12=0,0,C12 /D12)</f>
        <v>7.1715397620921859</v>
      </c>
      <c r="G12" s="130">
        <f>IF(D12=0,0,C12/D12)</f>
        <v>7.1715397620921859</v>
      </c>
      <c r="H12" s="130" t="e">
        <f>IF(#REF!=0,0,#REF!/#REF!)</f>
        <v>#REF!</v>
      </c>
      <c r="I12" s="130" t="e">
        <f>IF(#REF!=0,0,#REF!/#REF!)</f>
        <v>#REF!</v>
      </c>
      <c r="J12" s="130" t="e">
        <f>IF(#REF!=0,0,#REF!/#REF!)</f>
        <v>#REF!</v>
      </c>
    </row>
    <row r="13" spans="1:11" ht="117.75" customHeight="1">
      <c r="A13" s="134" t="s">
        <v>271</v>
      </c>
      <c r="B13" s="127" t="s">
        <v>309</v>
      </c>
      <c r="C13" s="128">
        <v>35.85769881046096</v>
      </c>
      <c r="D13" s="128">
        <v>5</v>
      </c>
      <c r="E13" s="128">
        <v>100</v>
      </c>
      <c r="F13" s="129">
        <f t="shared" si="1"/>
        <v>7.1715397620921921</v>
      </c>
      <c r="G13" s="130">
        <f>IF(D13=0,0,C13/D13)</f>
        <v>7.1715397620921921</v>
      </c>
      <c r="H13" s="130" t="e">
        <f>IF(#REF!=0,0,#REF!/#REF!)</f>
        <v>#REF!</v>
      </c>
      <c r="I13" s="130" t="e">
        <f>IF(#REF!=0,0,#REF!/#REF!)</f>
        <v>#REF!</v>
      </c>
      <c r="J13" s="130" t="e">
        <f>IF(#REF!=0,0,#REF!/#REF!)</f>
        <v>#REF!</v>
      </c>
    </row>
  </sheetData>
  <sheetProtection password="E96F" sheet="1" objects="1" scenarios="1"/>
  <mergeCells count="13">
    <mergeCell ref="A1:J1"/>
    <mergeCell ref="A3:A7"/>
    <mergeCell ref="B3:B7"/>
    <mergeCell ref="G6:H6"/>
    <mergeCell ref="I6:J6"/>
    <mergeCell ref="G4:J5"/>
    <mergeCell ref="F5:F7"/>
    <mergeCell ref="A2:F2"/>
    <mergeCell ref="C5:C7"/>
    <mergeCell ref="D5:D7"/>
    <mergeCell ref="E5:E7"/>
    <mergeCell ref="C4:F4"/>
    <mergeCell ref="C3:F3"/>
  </mergeCells>
  <pageMargins left="0.31496062992125984" right="0.11811023622047245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23">
    <pageSetUpPr fitToPage="1"/>
  </sheetPr>
  <dimension ref="A1:K13"/>
  <sheetViews>
    <sheetView tabSelected="1" view="pageBreakPreview" topLeftCell="A4" zoomScale="80" zoomScaleNormal="85" zoomScaleSheetLayoutView="80" workbookViewId="0">
      <selection activeCell="C12" sqref="C12:C13"/>
    </sheetView>
  </sheetViews>
  <sheetFormatPr defaultColWidth="8.85546875" defaultRowHeight="15"/>
  <cols>
    <col min="1" max="1" width="4.7109375" style="118" customWidth="1"/>
    <col min="2" max="2" width="40.42578125" style="118" customWidth="1"/>
    <col min="3" max="3" width="31.140625" style="118" customWidth="1"/>
    <col min="4" max="4" width="26.85546875" style="118" customWidth="1"/>
    <col min="5" max="5" width="23.140625" style="118" customWidth="1"/>
    <col min="6" max="6" width="36.7109375" style="118" customWidth="1"/>
    <col min="7" max="10" width="8.7109375" style="118" hidden="1" customWidth="1"/>
    <col min="11" max="16384" width="8.85546875" style="118"/>
  </cols>
  <sheetData>
    <row r="1" spans="1:11" ht="46.5" customHeight="1">
      <c r="A1" s="174" t="s">
        <v>329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39" customHeight="1">
      <c r="A2" s="187" t="str">
        <f>"Расходы на выполнение мероприятий по технологическому присоединению, предусмотренных пунктами "&amp;CHAR(34)&amp;"а"&amp;CHAR(34)&amp;" и "&amp;CHAR(34)&amp;"в"&amp;CHAR(34)&amp;" пункта 16 Методических указаний"&amp;CHAR(10)&amp;" за " &amp;IF(Титульный!C12="","--- выберите период на листе Титульный ---",(Титульный!C12-1)) &amp; " год"</f>
        <v>Расходы на выполнение мероприятий по технологическому присоединению, предусмотренных пунктами "а" и "в" пункта 16 Методических указаний
 за 2021 год</v>
      </c>
      <c r="B2" s="187"/>
      <c r="C2" s="187"/>
      <c r="D2" s="187"/>
      <c r="E2" s="187"/>
      <c r="F2" s="187"/>
      <c r="G2" s="119"/>
      <c r="H2" s="119"/>
      <c r="I2" s="119"/>
      <c r="J2" s="119"/>
    </row>
    <row r="3" spans="1:11">
      <c r="A3" s="175" t="s">
        <v>0</v>
      </c>
      <c r="B3" s="175" t="s">
        <v>2</v>
      </c>
      <c r="C3" s="188" t="str">
        <f>"Год формирования расходов (согласно учетной политике сетевой организации) за " &amp;IF(Титульный!C12="","--- выберите период на листе Титульный ---",(Титульный!C12-1)) &amp; " год"</f>
        <v>Год формирования расходов (согласно учетной политике сетевой организации) за 2021 год</v>
      </c>
      <c r="D3" s="189"/>
      <c r="E3" s="189"/>
      <c r="F3" s="189"/>
      <c r="G3" s="120"/>
      <c r="H3" s="120"/>
      <c r="I3" s="120"/>
      <c r="J3" s="121"/>
      <c r="K3" s="122"/>
    </row>
    <row r="4" spans="1:11" ht="25.9" customHeight="1">
      <c r="A4" s="176"/>
      <c r="B4" s="176"/>
      <c r="C4" s="178" t="s">
        <v>277</v>
      </c>
      <c r="D4" s="190"/>
      <c r="E4" s="190"/>
      <c r="F4" s="179"/>
      <c r="G4" s="180" t="s">
        <v>5</v>
      </c>
      <c r="H4" s="180"/>
      <c r="I4" s="180"/>
      <c r="J4" s="180"/>
    </row>
    <row r="5" spans="1:11" ht="71.25" customHeight="1">
      <c r="A5" s="176"/>
      <c r="B5" s="176"/>
      <c r="C5" s="175" t="s">
        <v>71</v>
      </c>
      <c r="D5" s="175" t="s">
        <v>3</v>
      </c>
      <c r="E5" s="175" t="s">
        <v>4</v>
      </c>
      <c r="F5" s="181" t="s">
        <v>286</v>
      </c>
      <c r="G5" s="180"/>
      <c r="H5" s="180"/>
      <c r="I5" s="180"/>
      <c r="J5" s="180"/>
    </row>
    <row r="6" spans="1:11" ht="29.45" customHeight="1">
      <c r="A6" s="176"/>
      <c r="B6" s="176"/>
      <c r="C6" s="176"/>
      <c r="D6" s="176"/>
      <c r="E6" s="176"/>
      <c r="F6" s="182"/>
      <c r="G6" s="178" t="s">
        <v>46</v>
      </c>
      <c r="H6" s="179"/>
      <c r="I6" s="178" t="s">
        <v>49</v>
      </c>
      <c r="J6" s="179"/>
    </row>
    <row r="7" spans="1:11" s="124" customFormat="1" ht="42" hidden="1" customHeight="1">
      <c r="A7" s="177"/>
      <c r="B7" s="177"/>
      <c r="C7" s="177"/>
      <c r="D7" s="177"/>
      <c r="E7" s="177"/>
      <c r="F7" s="183"/>
      <c r="G7" s="123" t="s">
        <v>47</v>
      </c>
      <c r="H7" s="123" t="s">
        <v>48</v>
      </c>
      <c r="I7" s="123" t="s">
        <v>47</v>
      </c>
      <c r="J7" s="123" t="s">
        <v>48</v>
      </c>
    </row>
    <row r="8" spans="1:11" s="124" customFormat="1" ht="15.75" customHeight="1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25">
        <v>15</v>
      </c>
      <c r="H8" s="125">
        <v>16</v>
      </c>
      <c r="I8" s="125">
        <v>17</v>
      </c>
      <c r="J8" s="125">
        <v>18</v>
      </c>
    </row>
    <row r="9" spans="1:11" ht="51" customHeight="1">
      <c r="A9" s="126">
        <v>1</v>
      </c>
      <c r="B9" s="127" t="s">
        <v>6</v>
      </c>
      <c r="C9" s="128">
        <f>'Прил. № 3.1 (''а'' п.16)'!C5</f>
        <v>255.45828337236571</v>
      </c>
      <c r="D9" s="128">
        <v>92</v>
      </c>
      <c r="E9" s="128">
        <v>1431</v>
      </c>
      <c r="F9" s="129">
        <f>IF(D9=0,0,C9 /D9)</f>
        <v>2.7767204714387579</v>
      </c>
      <c r="G9" s="130">
        <f>IF(D9=0,0,C9/D9)</f>
        <v>2.7767204714387579</v>
      </c>
      <c r="H9" s="130" t="e">
        <f>IF(#REF!=0,0,#REF!/#REF!)</f>
        <v>#REF!</v>
      </c>
      <c r="I9" s="130" t="e">
        <f>IF(#REF!=0,0,#REF!/#REF!)</f>
        <v>#REF!</v>
      </c>
      <c r="J9" s="130" t="e">
        <f>IF(#REF!=0,0,#REF!/#REF!)</f>
        <v>#REF!</v>
      </c>
    </row>
    <row r="10" spans="1:11" ht="51" customHeight="1">
      <c r="A10" s="126">
        <v>2</v>
      </c>
      <c r="B10" s="127" t="s">
        <v>7</v>
      </c>
      <c r="C10" s="129" t="s">
        <v>70</v>
      </c>
      <c r="D10" s="129" t="s">
        <v>70</v>
      </c>
      <c r="E10" s="129" t="s">
        <v>70</v>
      </c>
      <c r="F10" s="129" t="s">
        <v>70</v>
      </c>
      <c r="G10" s="130" t="e">
        <f>IF(D10=0,0,C10/D10)</f>
        <v>#VALUE!</v>
      </c>
      <c r="H10" s="130" t="e">
        <f>IF(#REF!=0,0,#REF!/#REF!)</f>
        <v>#REF!</v>
      </c>
      <c r="I10" s="130" t="e">
        <f>IF(#REF!=0,0,#REF!/#REF!)</f>
        <v>#REF!</v>
      </c>
      <c r="J10" s="130" t="e">
        <f>IF(#REF!=0,0,#REF!/#REF!)</f>
        <v>#REF!</v>
      </c>
    </row>
    <row r="11" spans="1:11" ht="26.45" hidden="1" customHeight="1">
      <c r="A11" s="131">
        <v>3</v>
      </c>
      <c r="B11" s="132" t="s">
        <v>8</v>
      </c>
      <c r="C11" s="133" t="e">
        <f>C9+C10</f>
        <v>#VALUE!</v>
      </c>
      <c r="D11" s="133" t="e">
        <f t="shared" ref="D11:E11" si="0">D9+D10</f>
        <v>#VALUE!</v>
      </c>
      <c r="E11" s="133" t="e">
        <f t="shared" si="0"/>
        <v>#VALUE!</v>
      </c>
      <c r="F11" s="133"/>
      <c r="G11" s="133" t="e">
        <f>IF(D11=0,0,C11/D11)</f>
        <v>#VALUE!</v>
      </c>
      <c r="H11" s="133" t="e">
        <f>IF(#REF!=0,0,#REF!/#REF!)</f>
        <v>#REF!</v>
      </c>
      <c r="I11" s="133" t="e">
        <f>IF(#REF!=0,0,#REF!/#REF!)</f>
        <v>#REF!</v>
      </c>
      <c r="J11" s="133" t="e">
        <f>IF(#REF!=0,0,#REF!/#REF!)</f>
        <v>#REF!</v>
      </c>
    </row>
    <row r="12" spans="1:11" ht="138" customHeight="1">
      <c r="A12" s="134" t="s">
        <v>270</v>
      </c>
      <c r="B12" s="127" t="s">
        <v>308</v>
      </c>
      <c r="C12" s="128">
        <f>'Прил. № 3.2 (''в'' п.16)'!C5*0.967391</f>
        <v>480.62143770472346</v>
      </c>
      <c r="D12" s="128">
        <v>89</v>
      </c>
      <c r="E12" s="128">
        <v>1206</v>
      </c>
      <c r="F12" s="129">
        <f t="shared" ref="F12:F13" si="1">IF(D12=0,0,C12 /D12)</f>
        <v>5.4002408730867808</v>
      </c>
      <c r="G12" s="130">
        <f>IF(D12=0,0,C12/D12)</f>
        <v>5.4002408730867808</v>
      </c>
      <c r="H12" s="130" t="e">
        <f>IF(#REF!=0,0,#REF!/#REF!)</f>
        <v>#REF!</v>
      </c>
      <c r="I12" s="130" t="e">
        <f>IF(#REF!=0,0,#REF!/#REF!)</f>
        <v>#REF!</v>
      </c>
      <c r="J12" s="130" t="e">
        <f>IF(#REF!=0,0,#REF!/#REF!)</f>
        <v>#REF!</v>
      </c>
    </row>
    <row r="13" spans="1:11" ht="120" customHeight="1">
      <c r="A13" s="134" t="s">
        <v>271</v>
      </c>
      <c r="B13" s="127" t="s">
        <v>309</v>
      </c>
      <c r="C13" s="128">
        <f>'Прил. № 3.2 (''в'' п.16)'!C5*0.032609</f>
        <v>16.200878922910515</v>
      </c>
      <c r="D13" s="128">
        <v>3</v>
      </c>
      <c r="E13" s="128">
        <v>225</v>
      </c>
      <c r="F13" s="129">
        <f t="shared" si="1"/>
        <v>5.4002929743035049</v>
      </c>
      <c r="G13" s="130">
        <f>IF(D13=0,0,C13/D13)</f>
        <v>5.4002929743035049</v>
      </c>
      <c r="H13" s="130" t="e">
        <f>IF(#REF!=0,0,#REF!/#REF!)</f>
        <v>#REF!</v>
      </c>
      <c r="I13" s="130" t="e">
        <f>IF(#REF!=0,0,#REF!/#REF!)</f>
        <v>#REF!</v>
      </c>
      <c r="J13" s="130" t="e">
        <f>IF(#REF!=0,0,#REF!/#REF!)</f>
        <v>#REF!</v>
      </c>
    </row>
  </sheetData>
  <sheetProtection password="E96F" sheet="1" objects="1" scenarios="1"/>
  <mergeCells count="13">
    <mergeCell ref="A1:J1"/>
    <mergeCell ref="A3:A7"/>
    <mergeCell ref="B3:B7"/>
    <mergeCell ref="G6:H6"/>
    <mergeCell ref="I6:J6"/>
    <mergeCell ref="G4:J5"/>
    <mergeCell ref="F5:F7"/>
    <mergeCell ref="A2:F2"/>
    <mergeCell ref="C3:F3"/>
    <mergeCell ref="C4:F4"/>
    <mergeCell ref="C5:C7"/>
    <mergeCell ref="D5:D7"/>
    <mergeCell ref="E5:E7"/>
  </mergeCells>
  <pageMargins left="0.31496062992125984" right="0.11811023622047245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31">
    <pageSetUpPr fitToPage="1"/>
  </sheetPr>
  <dimension ref="A1:F58"/>
  <sheetViews>
    <sheetView view="pageBreakPreview" zoomScale="90" zoomScaleNormal="75" zoomScaleSheetLayoutView="90" workbookViewId="0">
      <selection activeCell="C7" sqref="C7"/>
    </sheetView>
  </sheetViews>
  <sheetFormatPr defaultColWidth="14" defaultRowHeight="15"/>
  <cols>
    <col min="1" max="1" width="7.7109375" style="143" customWidth="1"/>
    <col min="2" max="2" width="81.7109375" style="137" customWidth="1"/>
    <col min="3" max="6" width="20.7109375" style="137" customWidth="1"/>
    <col min="7" max="16384" width="14" style="137"/>
  </cols>
  <sheetData>
    <row r="1" spans="1:6" ht="48" customHeight="1">
      <c r="A1" s="158" t="s">
        <v>330</v>
      </c>
      <c r="B1" s="158"/>
      <c r="C1" s="158"/>
      <c r="D1" s="158"/>
      <c r="E1" s="158"/>
      <c r="F1" s="158"/>
    </row>
    <row r="2" spans="1:6" ht="39" customHeight="1">
      <c r="A2" s="159" t="str">
        <f>"Расчет фактических расходов на выполнение мероприятий  по технологическому присоединению, связанных с подготовкой и выдачей сетевой организацией технических условий заявителю, предусмотренных подпунктом "&amp;CHAR(34)&amp;"а"&amp;CHAR(34)&amp;" пункта 16 Методических указаний за " &amp;IF(Титульный!C12="","--- выберите период на листе Титульный ---",(Титульный!C12-3) &amp; "–" &amp; (Титульный!C12-1) ) &amp; " годы"</f>
        <v>Расчет фактических расходов на выполнение мероприятий  по технологическому присоединению, связанных с подготовкой и выдачей сетевой организацией технических условий заявителю, предусмотренных подпунктом "а" пункта 16 Методических указаний за 2019–2021 годы</v>
      </c>
      <c r="B2" s="159"/>
      <c r="C2" s="159"/>
      <c r="D2" s="159"/>
      <c r="E2" s="159"/>
      <c r="F2" s="159"/>
    </row>
    <row r="3" spans="1:6" ht="34.15" customHeight="1">
      <c r="A3" s="138" t="s">
        <v>0</v>
      </c>
      <c r="B3" s="83" t="s">
        <v>10</v>
      </c>
      <c r="C3" s="83" t="str">
        <f>CONCATENATE("Данные за " &amp;IF(Титульный!C12="","--- выберите период на листе Титульный ---",(Титульный!C12-1)) &amp; " год,", CHAR(10)," тыс. рублей")</f>
        <v>Данные за 2021 год,
 тыс. рублей</v>
      </c>
      <c r="D3" s="83" t="str">
        <f>CONCATENATE("Данные за " &amp;IF(Титульный!C12="","--- выберите период на листе Титульный ---",(Титульный!C12-2)) &amp; " год,", CHAR(10)," тыс. рублей")</f>
        <v>Данные за 2020 год,
 тыс. рублей</v>
      </c>
      <c r="E3" s="83" t="str">
        <f>CONCATENATE("Данные за " &amp;IF(Титульный!C12="","--- выберите период на листе Титульный ---",(Титульный!C12-3)) &amp; " год,", CHAR(10)," тыс. рублей")</f>
        <v>Данные за 2019 год,
 тыс. рублей</v>
      </c>
      <c r="F3" s="83" t="s">
        <v>69</v>
      </c>
    </row>
    <row r="4" spans="1:6">
      <c r="A4" s="138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</row>
    <row r="5" spans="1:6">
      <c r="A5" s="139">
        <v>1</v>
      </c>
      <c r="B5" s="140" t="s">
        <v>11</v>
      </c>
      <c r="C5" s="141">
        <f>C6+C7+C8+C9+C10+C19</f>
        <v>255.45828337236571</v>
      </c>
      <c r="D5" s="141">
        <f>D6+D7+D8+D9+D10+D19</f>
        <v>281.11015760517796</v>
      </c>
      <c r="E5" s="141">
        <f>E6+E7+E8+E9+E10+E19</f>
        <v>205.9363868336813</v>
      </c>
      <c r="F5" s="141">
        <f>C5+D5+E5</f>
        <v>742.50482781122491</v>
      </c>
    </row>
    <row r="6" spans="1:6">
      <c r="A6" s="139" t="s">
        <v>51</v>
      </c>
      <c r="B6" s="140" t="s">
        <v>12</v>
      </c>
      <c r="C6" s="142">
        <v>34.193366861826703</v>
      </c>
      <c r="D6" s="142">
        <v>23.325542912621355</v>
      </c>
      <c r="E6" s="142">
        <v>7.3117841336116918</v>
      </c>
      <c r="F6" s="141">
        <f t="shared" ref="F6:F23" si="0">C6+D6+E6</f>
        <v>64.830693908059757</v>
      </c>
    </row>
    <row r="7" spans="1:6" ht="15.75" customHeight="1">
      <c r="A7" s="139" t="s">
        <v>52</v>
      </c>
      <c r="B7" s="140" t="s">
        <v>13</v>
      </c>
      <c r="C7" s="142"/>
      <c r="D7" s="142"/>
      <c r="E7" s="142"/>
      <c r="F7" s="141">
        <f t="shared" si="0"/>
        <v>0</v>
      </c>
    </row>
    <row r="8" spans="1:6">
      <c r="A8" s="139" t="s">
        <v>54</v>
      </c>
      <c r="B8" s="140" t="s">
        <v>14</v>
      </c>
      <c r="C8" s="142">
        <v>65.949973067915707</v>
      </c>
      <c r="D8" s="142">
        <v>86.979202297734616</v>
      </c>
      <c r="E8" s="142">
        <v>62.023156910229652</v>
      </c>
      <c r="F8" s="141">
        <f t="shared" si="0"/>
        <v>214.95233227588</v>
      </c>
    </row>
    <row r="9" spans="1:6">
      <c r="A9" s="139" t="s">
        <v>53</v>
      </c>
      <c r="B9" s="140" t="s">
        <v>15</v>
      </c>
      <c r="C9" s="142">
        <v>20.006339344262301</v>
      </c>
      <c r="D9" s="142">
        <v>25.167196440129452</v>
      </c>
      <c r="E9" s="142">
        <v>18.499727766179543</v>
      </c>
      <c r="F9" s="141">
        <f t="shared" si="0"/>
        <v>63.673263550571292</v>
      </c>
    </row>
    <row r="10" spans="1:6">
      <c r="A10" s="139" t="s">
        <v>55</v>
      </c>
      <c r="B10" s="140" t="s">
        <v>272</v>
      </c>
      <c r="C10" s="141">
        <f>SUM(C11:C13)</f>
        <v>135.308604098361</v>
      </c>
      <c r="D10" s="141">
        <f>SUM(D11:D13)</f>
        <v>145.63821595469255</v>
      </c>
      <c r="E10" s="141">
        <f>SUM(E11:E13)</f>
        <v>118.10171802366042</v>
      </c>
      <c r="F10" s="141">
        <f t="shared" si="0"/>
        <v>399.04853807671395</v>
      </c>
    </row>
    <row r="11" spans="1:6">
      <c r="A11" s="139" t="s">
        <v>56</v>
      </c>
      <c r="B11" s="140" t="s">
        <v>16</v>
      </c>
      <c r="C11" s="142">
        <v>135.308604098361</v>
      </c>
      <c r="D11" s="142">
        <v>145.63821595469255</v>
      </c>
      <c r="E11" s="142">
        <v>118.10171802366042</v>
      </c>
      <c r="F11" s="141">
        <f t="shared" si="0"/>
        <v>399.04853807671395</v>
      </c>
    </row>
    <row r="12" spans="1:6">
      <c r="A12" s="139" t="s">
        <v>57</v>
      </c>
      <c r="B12" s="140" t="s">
        <v>17</v>
      </c>
      <c r="C12" s="142"/>
      <c r="D12" s="142"/>
      <c r="E12" s="142"/>
      <c r="F12" s="141">
        <f t="shared" si="0"/>
        <v>0</v>
      </c>
    </row>
    <row r="13" spans="1:6">
      <c r="A13" s="139" t="s">
        <v>58</v>
      </c>
      <c r="B13" s="140" t="s">
        <v>273</v>
      </c>
      <c r="C13" s="141">
        <f>SUM(C14:C18)</f>
        <v>0</v>
      </c>
      <c r="D13" s="141">
        <f>SUM(D14:D18)</f>
        <v>0</v>
      </c>
      <c r="E13" s="141">
        <f>SUM(E14:E18)</f>
        <v>0</v>
      </c>
      <c r="F13" s="141">
        <f t="shared" si="0"/>
        <v>0</v>
      </c>
    </row>
    <row r="14" spans="1:6">
      <c r="A14" s="139" t="s">
        <v>18</v>
      </c>
      <c r="B14" s="140" t="s">
        <v>19</v>
      </c>
      <c r="C14" s="142"/>
      <c r="D14" s="142"/>
      <c r="E14" s="142"/>
      <c r="F14" s="141">
        <f t="shared" si="0"/>
        <v>0</v>
      </c>
    </row>
    <row r="15" spans="1:6">
      <c r="A15" s="139" t="s">
        <v>59</v>
      </c>
      <c r="B15" s="140" t="s">
        <v>20</v>
      </c>
      <c r="C15" s="142"/>
      <c r="D15" s="142"/>
      <c r="E15" s="142"/>
      <c r="F15" s="141">
        <f t="shared" si="0"/>
        <v>0</v>
      </c>
    </row>
    <row r="16" spans="1:6" ht="30">
      <c r="A16" s="139" t="s">
        <v>60</v>
      </c>
      <c r="B16" s="140" t="s">
        <v>21</v>
      </c>
      <c r="C16" s="142"/>
      <c r="D16" s="142"/>
      <c r="E16" s="142"/>
      <c r="F16" s="141">
        <f t="shared" si="0"/>
        <v>0</v>
      </c>
    </row>
    <row r="17" spans="1:6">
      <c r="A17" s="139" t="s">
        <v>22</v>
      </c>
      <c r="B17" s="140" t="s">
        <v>23</v>
      </c>
      <c r="C17" s="142"/>
      <c r="D17" s="142"/>
      <c r="E17" s="142"/>
      <c r="F17" s="141">
        <f t="shared" si="0"/>
        <v>0</v>
      </c>
    </row>
    <row r="18" spans="1:6">
      <c r="A18" s="139" t="s">
        <v>61</v>
      </c>
      <c r="B18" s="140" t="s">
        <v>24</v>
      </c>
      <c r="C18" s="142"/>
      <c r="D18" s="142"/>
      <c r="E18" s="142"/>
      <c r="F18" s="141">
        <f t="shared" si="0"/>
        <v>0</v>
      </c>
    </row>
    <row r="19" spans="1:6">
      <c r="A19" s="139" t="s">
        <v>62</v>
      </c>
      <c r="B19" s="140" t="s">
        <v>25</v>
      </c>
      <c r="C19" s="141">
        <f>SUM(C20:C23)</f>
        <v>0</v>
      </c>
      <c r="D19" s="141">
        <f>SUM(D20:D23)</f>
        <v>0</v>
      </c>
      <c r="E19" s="141">
        <f>SUM(E20:E23)</f>
        <v>0</v>
      </c>
      <c r="F19" s="141">
        <f t="shared" si="0"/>
        <v>0</v>
      </c>
    </row>
    <row r="20" spans="1:6">
      <c r="A20" s="139" t="s">
        <v>63</v>
      </c>
      <c r="B20" s="140" t="s">
        <v>26</v>
      </c>
      <c r="C20" s="142"/>
      <c r="D20" s="142"/>
      <c r="E20" s="142"/>
      <c r="F20" s="141">
        <f t="shared" si="0"/>
        <v>0</v>
      </c>
    </row>
    <row r="21" spans="1:6">
      <c r="A21" s="139" t="s">
        <v>64</v>
      </c>
      <c r="B21" s="140" t="s">
        <v>27</v>
      </c>
      <c r="C21" s="142"/>
      <c r="D21" s="142"/>
      <c r="E21" s="142"/>
      <c r="F21" s="141">
        <f t="shared" si="0"/>
        <v>0</v>
      </c>
    </row>
    <row r="22" spans="1:6">
      <c r="A22" s="139" t="s">
        <v>65</v>
      </c>
      <c r="B22" s="140" t="s">
        <v>28</v>
      </c>
      <c r="C22" s="142"/>
      <c r="D22" s="142"/>
      <c r="E22" s="142"/>
      <c r="F22" s="141">
        <f t="shared" si="0"/>
        <v>0</v>
      </c>
    </row>
    <row r="23" spans="1:6">
      <c r="A23" s="139" t="s">
        <v>66</v>
      </c>
      <c r="B23" s="140" t="s">
        <v>29</v>
      </c>
      <c r="C23" s="142"/>
      <c r="D23" s="142"/>
      <c r="E23" s="142"/>
      <c r="F23" s="141">
        <f t="shared" si="0"/>
        <v>0</v>
      </c>
    </row>
    <row r="28" spans="1:6" ht="15.75" customHeight="1"/>
    <row r="33" ht="15.75" customHeight="1"/>
    <row r="34" ht="15.75" customHeight="1"/>
    <row r="44" ht="15.75" customHeight="1"/>
    <row r="54" ht="15.75" customHeight="1"/>
    <row r="58" ht="15.75" customHeight="1"/>
  </sheetData>
  <sheetProtection password="E96F" sheet="1" objects="1" scenarios="1"/>
  <mergeCells count="2">
    <mergeCell ref="A1:F1"/>
    <mergeCell ref="A2:F2"/>
  </mergeCells>
  <pageMargins left="0.23622047244094491" right="0.23622047244094491" top="0" bottom="0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Pr32">
    <pageSetUpPr fitToPage="1"/>
  </sheetPr>
  <dimension ref="A1:F58"/>
  <sheetViews>
    <sheetView view="pageBreakPreview" zoomScale="90" zoomScaleNormal="75" zoomScaleSheetLayoutView="90" workbookViewId="0">
      <selection activeCell="C12" sqref="C12"/>
    </sheetView>
  </sheetViews>
  <sheetFormatPr defaultColWidth="14" defaultRowHeight="15"/>
  <cols>
    <col min="1" max="1" width="8.7109375" style="143" customWidth="1"/>
    <col min="2" max="2" width="83.5703125" style="137" customWidth="1"/>
    <col min="3" max="5" width="19.7109375" style="137" customWidth="1"/>
    <col min="6" max="6" width="19.42578125" style="137" customWidth="1"/>
    <col min="7" max="16384" width="14" style="137"/>
  </cols>
  <sheetData>
    <row r="1" spans="1:6" ht="39" customHeight="1">
      <c r="A1" s="158" t="s">
        <v>332</v>
      </c>
      <c r="B1" s="158"/>
      <c r="C1" s="158"/>
      <c r="D1" s="158"/>
      <c r="E1" s="158"/>
      <c r="F1" s="158"/>
    </row>
    <row r="2" spans="1:6" ht="39" customHeight="1">
      <c r="A2" s="159" t="str">
        <f>"Расчет фактических расходов на выполнение мероприятий  по технологическому присоединению, связанных с проверкой сетевой организацией выполнения заявителем технических условий, предусмотренных подпунктом "&amp;CHAR(34)&amp;"в"&amp;CHAR(34)&amp;" пункта 16 Методических указаний за " &amp;IF(Титульный!C12="","--- выберите период на листе Титульный ---",(Титульный!C12-3) &amp; "–" &amp; (Титульный!C12-1) ) &amp; " годы"</f>
        <v>Расчет фактических расходов на выполнение мероприятий  по технологическому присоединению, связанных с проверкой сетевой организацией выполнения заявителем технических условий, предусмотренных подпунктом "в" пункта 16 Методических указаний за 2019–2021 годы</v>
      </c>
      <c r="B2" s="159"/>
      <c r="C2" s="159"/>
      <c r="D2" s="159"/>
      <c r="E2" s="159"/>
      <c r="F2" s="159"/>
    </row>
    <row r="3" spans="1:6" ht="31.15" customHeight="1">
      <c r="A3" s="138" t="s">
        <v>0</v>
      </c>
      <c r="B3" s="83" t="s">
        <v>10</v>
      </c>
      <c r="C3" s="83" t="str">
        <f>CONCATENATE("Данные за " &amp;IF(Титульный!C12="","--- выберите период на листе Титульный ---",(Титульный!C12-1)) &amp; " год,", CHAR(10)," тыс. рублей")</f>
        <v>Данные за 2021 год,
 тыс. рублей</v>
      </c>
      <c r="D3" s="83" t="str">
        <f>CONCATENATE("Данные за " &amp;IF(Титульный!C12="","--- выберите период на листе Титульный ---",(Титульный!C12-2)) &amp; " год,", CHAR(10)," тыс. рублей")</f>
        <v>Данные за 2020 год,
 тыс. рублей</v>
      </c>
      <c r="E3" s="83" t="str">
        <f>CONCATENATE("Данные за " &amp;IF(Титульный!C12="","--- выберите период на листе Титульный ---",(Титульный!C12-3)) &amp; " год,", CHAR(10)," тыс. рублей")</f>
        <v>Данные за 2019 год,
 тыс. рублей</v>
      </c>
      <c r="F3" s="83" t="s">
        <v>69</v>
      </c>
    </row>
    <row r="4" spans="1:6">
      <c r="A4" s="138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</row>
    <row r="5" spans="1:6">
      <c r="A5" s="139">
        <v>1</v>
      </c>
      <c r="B5" s="140" t="s">
        <v>11</v>
      </c>
      <c r="C5" s="141">
        <f>C6+C7+C8+C9+C10+C19</f>
        <v>496.822316627634</v>
      </c>
      <c r="D5" s="141">
        <f>D6+D7+D8+D9+D10+D19</f>
        <v>530.69394239482199</v>
      </c>
      <c r="E5" s="141">
        <f>E6+E7+E8+E9+E10+E19</f>
        <v>448.77730316631869</v>
      </c>
      <c r="F5" s="141">
        <f>C5+D5+E5</f>
        <v>1476.2935621887746</v>
      </c>
    </row>
    <row r="6" spans="1:6">
      <c r="A6" s="139" t="s">
        <v>51</v>
      </c>
      <c r="B6" s="140" t="s">
        <v>12</v>
      </c>
      <c r="C6" s="142">
        <v>66.500203138173305</v>
      </c>
      <c r="D6" s="142">
        <v>44.035137087378637</v>
      </c>
      <c r="E6" s="142">
        <v>15.933865866388309</v>
      </c>
      <c r="F6" s="141">
        <f t="shared" ref="F6:F23" si="0">C6+D6+E6</f>
        <v>126.46920609194026</v>
      </c>
    </row>
    <row r="7" spans="1:6" ht="15.75" customHeight="1">
      <c r="A7" s="139" t="s">
        <v>52</v>
      </c>
      <c r="B7" s="140" t="s">
        <v>13</v>
      </c>
      <c r="C7" s="142"/>
      <c r="D7" s="142"/>
      <c r="E7" s="142"/>
      <c r="F7" s="141">
        <f t="shared" si="0"/>
        <v>0</v>
      </c>
    </row>
    <row r="8" spans="1:6">
      <c r="A8" s="139" t="s">
        <v>54</v>
      </c>
      <c r="B8" s="140" t="s">
        <v>14</v>
      </c>
      <c r="C8" s="142">
        <v>128.26132693208399</v>
      </c>
      <c r="D8" s="142">
        <v>164.20372770226538</v>
      </c>
      <c r="E8" s="142">
        <v>135.16108308977033</v>
      </c>
      <c r="F8" s="141">
        <f t="shared" si="0"/>
        <v>427.6261377241197</v>
      </c>
    </row>
    <row r="9" spans="1:6">
      <c r="A9" s="139" t="s">
        <v>53</v>
      </c>
      <c r="B9" s="140" t="s">
        <v>15</v>
      </c>
      <c r="C9" s="142">
        <v>38.908880655737697</v>
      </c>
      <c r="D9" s="142">
        <v>47.511903559870554</v>
      </c>
      <c r="E9" s="142">
        <v>40.314672233820467</v>
      </c>
      <c r="F9" s="141">
        <f t="shared" si="0"/>
        <v>126.73545644942871</v>
      </c>
    </row>
    <row r="10" spans="1:6">
      <c r="A10" s="139" t="s">
        <v>55</v>
      </c>
      <c r="B10" s="140" t="s">
        <v>272</v>
      </c>
      <c r="C10" s="141">
        <f>SUM(C11:C13)</f>
        <v>263.151905901639</v>
      </c>
      <c r="D10" s="141">
        <f>SUM(D11:D13)</f>
        <v>274.94317404530744</v>
      </c>
      <c r="E10" s="141">
        <f>SUM(E11:E13)</f>
        <v>257.36768197633961</v>
      </c>
      <c r="F10" s="141">
        <f t="shared" si="0"/>
        <v>795.46276192328605</v>
      </c>
    </row>
    <row r="11" spans="1:6">
      <c r="A11" s="139" t="s">
        <v>56</v>
      </c>
      <c r="B11" s="140" t="s">
        <v>16</v>
      </c>
      <c r="C11" s="142">
        <v>263.151905901639</v>
      </c>
      <c r="D11" s="142">
        <v>274.94317404530744</v>
      </c>
      <c r="E11" s="142">
        <v>257.36768197633961</v>
      </c>
      <c r="F11" s="141">
        <f t="shared" si="0"/>
        <v>795.46276192328605</v>
      </c>
    </row>
    <row r="12" spans="1:6">
      <c r="A12" s="139" t="s">
        <v>57</v>
      </c>
      <c r="B12" s="140" t="s">
        <v>17</v>
      </c>
      <c r="C12" s="142"/>
      <c r="D12" s="142"/>
      <c r="E12" s="142"/>
      <c r="F12" s="141">
        <f t="shared" si="0"/>
        <v>0</v>
      </c>
    </row>
    <row r="13" spans="1:6">
      <c r="A13" s="139" t="s">
        <v>58</v>
      </c>
      <c r="B13" s="140" t="s">
        <v>273</v>
      </c>
      <c r="C13" s="141">
        <f>SUM(C14:C18)</f>
        <v>0</v>
      </c>
      <c r="D13" s="141">
        <f>SUM(D14:D18)</f>
        <v>0</v>
      </c>
      <c r="E13" s="141">
        <f>SUM(E14:E18)</f>
        <v>0</v>
      </c>
      <c r="F13" s="141">
        <f t="shared" si="0"/>
        <v>0</v>
      </c>
    </row>
    <row r="14" spans="1:6">
      <c r="A14" s="139" t="s">
        <v>18</v>
      </c>
      <c r="B14" s="140" t="s">
        <v>19</v>
      </c>
      <c r="C14" s="142"/>
      <c r="D14" s="142"/>
      <c r="E14" s="142"/>
      <c r="F14" s="141">
        <f t="shared" si="0"/>
        <v>0</v>
      </c>
    </row>
    <row r="15" spans="1:6">
      <c r="A15" s="139" t="s">
        <v>59</v>
      </c>
      <c r="B15" s="140" t="s">
        <v>20</v>
      </c>
      <c r="C15" s="142"/>
      <c r="D15" s="142"/>
      <c r="E15" s="142"/>
      <c r="F15" s="141">
        <f t="shared" si="0"/>
        <v>0</v>
      </c>
    </row>
    <row r="16" spans="1:6" ht="30">
      <c r="A16" s="139" t="s">
        <v>60</v>
      </c>
      <c r="B16" s="140" t="s">
        <v>21</v>
      </c>
      <c r="C16" s="142"/>
      <c r="D16" s="142"/>
      <c r="E16" s="142"/>
      <c r="F16" s="141">
        <f t="shared" si="0"/>
        <v>0</v>
      </c>
    </row>
    <row r="17" spans="1:6">
      <c r="A17" s="139" t="s">
        <v>22</v>
      </c>
      <c r="B17" s="140" t="s">
        <v>23</v>
      </c>
      <c r="C17" s="142"/>
      <c r="D17" s="142"/>
      <c r="E17" s="142"/>
      <c r="F17" s="141">
        <f t="shared" si="0"/>
        <v>0</v>
      </c>
    </row>
    <row r="18" spans="1:6">
      <c r="A18" s="139" t="s">
        <v>61</v>
      </c>
      <c r="B18" s="140" t="s">
        <v>24</v>
      </c>
      <c r="C18" s="142"/>
      <c r="D18" s="142"/>
      <c r="E18" s="142"/>
      <c r="F18" s="141">
        <f t="shared" si="0"/>
        <v>0</v>
      </c>
    </row>
    <row r="19" spans="1:6">
      <c r="A19" s="139" t="s">
        <v>62</v>
      </c>
      <c r="B19" s="140" t="s">
        <v>25</v>
      </c>
      <c r="C19" s="141">
        <f>SUM(C20:C23)</f>
        <v>0</v>
      </c>
      <c r="D19" s="141">
        <f>SUM(D20:D23)</f>
        <v>0</v>
      </c>
      <c r="E19" s="141">
        <f>SUM(E20:E23)</f>
        <v>0</v>
      </c>
      <c r="F19" s="141">
        <f t="shared" si="0"/>
        <v>0</v>
      </c>
    </row>
    <row r="20" spans="1:6">
      <c r="A20" s="139" t="s">
        <v>63</v>
      </c>
      <c r="B20" s="140" t="s">
        <v>26</v>
      </c>
      <c r="C20" s="142"/>
      <c r="D20" s="142"/>
      <c r="E20" s="142"/>
      <c r="F20" s="141">
        <f t="shared" si="0"/>
        <v>0</v>
      </c>
    </row>
    <row r="21" spans="1:6">
      <c r="A21" s="139" t="s">
        <v>64</v>
      </c>
      <c r="B21" s="140" t="s">
        <v>27</v>
      </c>
      <c r="C21" s="142"/>
      <c r="D21" s="142"/>
      <c r="E21" s="142"/>
      <c r="F21" s="141">
        <f t="shared" si="0"/>
        <v>0</v>
      </c>
    </row>
    <row r="22" spans="1:6">
      <c r="A22" s="139" t="s">
        <v>65</v>
      </c>
      <c r="B22" s="140" t="s">
        <v>28</v>
      </c>
      <c r="C22" s="142"/>
      <c r="D22" s="142"/>
      <c r="E22" s="142"/>
      <c r="F22" s="141">
        <f t="shared" si="0"/>
        <v>0</v>
      </c>
    </row>
    <row r="23" spans="1:6">
      <c r="A23" s="139" t="s">
        <v>66</v>
      </c>
      <c r="B23" s="140" t="s">
        <v>29</v>
      </c>
      <c r="C23" s="142"/>
      <c r="D23" s="142"/>
      <c r="E23" s="142"/>
      <c r="F23" s="141">
        <f t="shared" si="0"/>
        <v>0</v>
      </c>
    </row>
    <row r="28" spans="1:6" ht="15.75" customHeight="1"/>
    <row r="33" ht="15.75" customHeight="1"/>
    <row r="34" ht="15.75" customHeight="1"/>
    <row r="44" ht="15.75" customHeight="1"/>
    <row r="54" ht="15.75" customHeight="1"/>
    <row r="58" ht="15.75" customHeight="1"/>
  </sheetData>
  <sheetProtection password="E96F" sheet="1" objects="1" scenarios="1"/>
  <mergeCells count="2">
    <mergeCell ref="A1:F1"/>
    <mergeCell ref="A2:F2"/>
  </mergeCells>
  <pageMargins left="0.23622047244094491" right="0.23622047244094491" top="0" bottom="0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Check"/>
  <dimension ref="B1:D1"/>
  <sheetViews>
    <sheetView workbookViewId="0">
      <selection activeCell="B1" sqref="B1"/>
    </sheetView>
  </sheetViews>
  <sheetFormatPr defaultRowHeight="15"/>
  <cols>
    <col min="1" max="1" width="4.42578125" style="58" customWidth="1"/>
    <col min="2" max="2" width="42.85546875" style="58" customWidth="1"/>
    <col min="3" max="3" width="60" style="58" customWidth="1"/>
    <col min="4" max="16384" width="9.140625" style="58"/>
  </cols>
  <sheetData>
    <row r="1" spans="2:4" s="144" customFormat="1">
      <c r="B1" s="144" t="s">
        <v>267</v>
      </c>
      <c r="C1" s="144" t="s">
        <v>268</v>
      </c>
      <c r="D1" s="144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39</vt:i4>
      </vt:variant>
    </vt:vector>
  </HeadingPairs>
  <TitlesOfParts>
    <vt:vector size="48" baseType="lpstr">
      <vt:lpstr>Титульный</vt:lpstr>
      <vt:lpstr>Инструкция</vt:lpstr>
      <vt:lpstr>Прил. № 1</vt:lpstr>
      <vt:lpstr>Прил. № 2.1 (год-3)</vt:lpstr>
      <vt:lpstr>Прил. № 2.2 (год-2)</vt:lpstr>
      <vt:lpstr>Прил. № 2.3 (год-1)</vt:lpstr>
      <vt:lpstr>Прил. № 3.1 ('а' п.16)</vt:lpstr>
      <vt:lpstr>Прил. № 3.2 ('в' п.16)</vt:lpstr>
      <vt:lpstr>Проверка</vt:lpstr>
      <vt:lpstr>ddShPr11City_rstart</vt:lpstr>
      <vt:lpstr>ddShPr11City_rstop</vt:lpstr>
      <vt:lpstr>KL1gl</vt:lpstr>
      <vt:lpstr>KL2gl</vt:lpstr>
      <vt:lpstr>KL3gl</vt:lpstr>
      <vt:lpstr>KL4gl</vt:lpstr>
      <vt:lpstr>KL5gl</vt:lpstr>
      <vt:lpstr>KL6gl</vt:lpstr>
      <vt:lpstr>PS1gl</vt:lpstr>
      <vt:lpstr>PS2gl</vt:lpstr>
      <vt:lpstr>PS3gl</vt:lpstr>
      <vt:lpstr>PS4gl</vt:lpstr>
      <vt:lpstr>RTP1gl</vt:lpstr>
      <vt:lpstr>RTP2gl</vt:lpstr>
      <vt:lpstr>RTP3gl</vt:lpstr>
      <vt:lpstr>RTP4gl</vt:lpstr>
      <vt:lpstr>SKU1gl</vt:lpstr>
      <vt:lpstr>SKU2gl</vt:lpstr>
      <vt:lpstr>SKU3gl</vt:lpstr>
      <vt:lpstr>SKU4gl</vt:lpstr>
      <vt:lpstr>SKU5gl</vt:lpstr>
      <vt:lpstr>SKU6gl</vt:lpstr>
      <vt:lpstr>SP1gl</vt:lpstr>
      <vt:lpstr>SP2gl</vt:lpstr>
      <vt:lpstr>SP3gl</vt:lpstr>
      <vt:lpstr>SP4gl</vt:lpstr>
      <vt:lpstr>TS1gl</vt:lpstr>
      <vt:lpstr>TS2gl</vt:lpstr>
      <vt:lpstr>TS3gl</vt:lpstr>
      <vt:lpstr>TS4gl</vt:lpstr>
      <vt:lpstr>VL1gl</vt:lpstr>
      <vt:lpstr>VL2gl</vt:lpstr>
      <vt:lpstr>VL3gl</vt:lpstr>
      <vt:lpstr>VL4gl</vt:lpstr>
      <vt:lpstr>VL5gl</vt:lpstr>
      <vt:lpstr>VL6gl</vt:lpstr>
      <vt:lpstr>'Прил. № 1'!Область_печати</vt:lpstr>
      <vt:lpstr>'Прил. № 3.1 (''а'' п.16)'!Область_печати</vt:lpstr>
      <vt:lpstr>'Прил. № 3.2 (''в'' п.16)'!Область_печати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Николаевна</dc:creator>
  <cp:lastModifiedBy>Михайлова Ольга Анатольевна</cp:lastModifiedBy>
  <cp:lastPrinted>2022-09-21T07:05:07Z</cp:lastPrinted>
  <dcterms:created xsi:type="dcterms:W3CDTF">2016-05-17T12:16:53Z</dcterms:created>
  <dcterms:modified xsi:type="dcterms:W3CDTF">2022-10-05T09:39:58Z</dcterms:modified>
</cp:coreProperties>
</file>